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599" activeTab="2"/>
  </bookViews>
  <sheets>
    <sheet name="Abr-Jul" sheetId="1" r:id="rId1"/>
    <sheet name="Abr-Jul (1)" sheetId="2" r:id="rId2"/>
    <sheet name="Jan-Jul " sheetId="3" r:id="rId3"/>
  </sheets>
  <definedNames/>
  <calcPr fullCalcOnLoad="1"/>
</workbook>
</file>

<file path=xl/sharedStrings.xml><?xml version="1.0" encoding="utf-8"?>
<sst xmlns="http://schemas.openxmlformats.org/spreadsheetml/2006/main" count="256" uniqueCount="100">
  <si>
    <t>ERALDO MELO RÊGO</t>
  </si>
  <si>
    <t>Doação -  Funcionário ECT - Tratamento Médico</t>
  </si>
  <si>
    <t>Transporte Intermunicipal</t>
  </si>
  <si>
    <t xml:space="preserve">Serviços de Diagramação </t>
  </si>
  <si>
    <t>Veículo - Estacionamento / Manutenção</t>
  </si>
  <si>
    <t>Assessoria Jurídica</t>
  </si>
  <si>
    <t>CUT-AL - Rateio - Programa Publicitário / TV COM Canal 12</t>
  </si>
  <si>
    <t>Locação de Carro de Som</t>
  </si>
  <si>
    <t>ALBERTO GAIA CONTADORES</t>
  </si>
  <si>
    <t>ASSOCIADOS S/S - CRC/AL 1092</t>
  </si>
  <si>
    <t>Manutenção - Sede</t>
  </si>
  <si>
    <t>Hopedagem</t>
  </si>
  <si>
    <t>Material de Limpeza/Copa/Cozinha</t>
  </si>
  <si>
    <t>CNPJ - 24.255.853/0001-32</t>
  </si>
  <si>
    <t>DEMONSTRATIVO DE RECEITAS E DESPESAS</t>
  </si>
  <si>
    <t>RECEITAS</t>
  </si>
  <si>
    <t>DESPESAS</t>
  </si>
  <si>
    <t>Débitos bancários</t>
  </si>
  <si>
    <t>TOTAL GERAL</t>
  </si>
  <si>
    <t>TOTAL DAS DESPESAS</t>
  </si>
  <si>
    <t>Vale Refeição</t>
  </si>
  <si>
    <t>JOSÉ ALBERTO VIANA GAIA</t>
  </si>
  <si>
    <t>Contador - CRC/AL 2.296</t>
  </si>
  <si>
    <t>Presidente</t>
  </si>
  <si>
    <t>TOTAL DAS RECEITAS</t>
  </si>
  <si>
    <t>Banco do Brasil</t>
  </si>
  <si>
    <t>Caixa Econômica</t>
  </si>
  <si>
    <t>Caixa</t>
  </si>
  <si>
    <t>Saldo Anterior:</t>
  </si>
  <si>
    <t>Saldo Atual:</t>
  </si>
  <si>
    <t>Diretor Financeiro</t>
  </si>
  <si>
    <t>Arrecadação dos Sócios - BB</t>
  </si>
  <si>
    <t xml:space="preserve">SINDICATO DOS TRABALHADORES NA EMPRESA </t>
  </si>
  <si>
    <t>DE CORREIOS E TELÉGRAFOS EM ALAGOAS</t>
  </si>
  <si>
    <t>JOSÉ BALBINO DOS SANTOS</t>
  </si>
  <si>
    <t xml:space="preserve">Patrocínio -  Momento Sindical  </t>
  </si>
  <si>
    <t>Arrecadação Sindical - CEF</t>
  </si>
  <si>
    <t>Água Mineral</t>
  </si>
  <si>
    <t>Despesas Postais</t>
  </si>
  <si>
    <t xml:space="preserve">Serviços de Comunicação </t>
  </si>
  <si>
    <t xml:space="preserve">Refeições/Lanches  </t>
  </si>
  <si>
    <t xml:space="preserve">Combustível </t>
  </si>
  <si>
    <t>Manutenção - Bens Móveis</t>
  </si>
  <si>
    <t>Manutenção de Site</t>
  </si>
  <si>
    <t>Cartório</t>
  </si>
  <si>
    <t>Oficina Regionais CUT - Salvador-BA - Diárias</t>
  </si>
  <si>
    <t>Doação - Zona Postal</t>
  </si>
  <si>
    <t>Dia da Mulher - Cx. Personalizada / Doces / Cartões / Flores</t>
  </si>
  <si>
    <t>Táxi</t>
  </si>
  <si>
    <t>Curso Básico Previdenciário - J. dos Guararapes-PE - Diárias</t>
  </si>
  <si>
    <t>Prefeitura Munic. de Maceió - IPTU / Tx. Localização</t>
  </si>
  <si>
    <t>Folha de Pagamento</t>
  </si>
  <si>
    <t xml:space="preserve">INSS </t>
  </si>
  <si>
    <t>FGTS</t>
  </si>
  <si>
    <t>IRRF  /  PIS</t>
  </si>
  <si>
    <t xml:space="preserve">Serviços Contábeis </t>
  </si>
  <si>
    <t xml:space="preserve">Material de Escritório  / Cópias </t>
  </si>
  <si>
    <t xml:space="preserve">Casal    /  Ceal </t>
  </si>
  <si>
    <t xml:space="preserve">Telemar   /  Embratel  </t>
  </si>
  <si>
    <t xml:space="preserve">TIM </t>
  </si>
  <si>
    <t>Segurança Eletrônica - Tigre  /   Internet + TV</t>
  </si>
  <si>
    <t>CUT-Nacional - Contribuição Estatutária</t>
  </si>
  <si>
    <t xml:space="preserve">CONSIN - Brasília-DF - Hospedagem  / Refeições  / Táxi </t>
  </si>
  <si>
    <t>Ato Público - Brasília-DF - Diárias / Táxi  / Hospedagem / Refeições</t>
  </si>
  <si>
    <t>TOTAL</t>
  </si>
  <si>
    <t>Doação -  Movimentos Sociais</t>
  </si>
  <si>
    <t>Contribuição Sindical - Empregados</t>
  </si>
  <si>
    <t>Impressos Gráficos</t>
  </si>
  <si>
    <t>Passagens Aéreas</t>
  </si>
  <si>
    <t>Doação - APAE / Lar S.Domingos / Pestalozzi / Casa Luíza de Marillac / ALA</t>
  </si>
  <si>
    <t>Liberação de Dirigente Sindical</t>
  </si>
  <si>
    <t>Confecção de Faixa</t>
  </si>
  <si>
    <t>Taxa de Bombeiros 2011</t>
  </si>
  <si>
    <t>Maceió-AL, 31 de Julho de 2011.</t>
  </si>
  <si>
    <t xml:space="preserve">ABRIL </t>
  </si>
  <si>
    <t>MAIO</t>
  </si>
  <si>
    <t>JUNHO</t>
  </si>
  <si>
    <t>JULHO</t>
  </si>
  <si>
    <t>PERÍODO:  ABRIL A JULHO / 2011</t>
  </si>
  <si>
    <t>PERÍODO:  JANEIRO A JULHO / 2011</t>
  </si>
  <si>
    <t>CONREP - Brasília-DF - Diárias / Inscrições  / Táxi</t>
  </si>
  <si>
    <t>Subsede Arapiraca - Celular / Mat. Limpeza / Aluguel / Lanches / Ceal / Split</t>
  </si>
  <si>
    <t>CUT-AL - Rateio de Atos Públicos</t>
  </si>
  <si>
    <t>Assembléia - 03/05/2011 - Transporte  / Refeições  / Combustível</t>
  </si>
  <si>
    <t>Dia do Trabalhador - Camisas e Bonés   / Faixa / Refeiçoes / Transporte</t>
  </si>
  <si>
    <t>Encontro Regional - Palmeira dos Índios -  Hospedagem  / DVD</t>
  </si>
  <si>
    <t>Encontro de Mulheres - Brasília-DF -  Táxi / Inscrições / Diárias</t>
  </si>
  <si>
    <t>Ato Público-Brasília - Diárias/Táxi /Hospedagem/Refeições/Passagem</t>
  </si>
  <si>
    <t>Prest. Serviços  - Informática / Conserto de Celular</t>
  </si>
  <si>
    <t>Assinatura - DATALEX  / Gazeta de Alagoas / O Trabalho</t>
  </si>
  <si>
    <t xml:space="preserve">Semana de Manifestação/MP 532 -  Brasília-DF - Diárias / Táxi </t>
  </si>
  <si>
    <t>Encontro Regional - Palmeira dos Índios -  Aluguel / Camisas e Banner / Hospedagem</t>
  </si>
  <si>
    <t>Dia do Carteiro -  Aluguel /Outdoor /Banda /Buffet /Brindes / Transporte/Show /Limpeza</t>
  </si>
  <si>
    <t>Folha de Pagamento / Férias</t>
  </si>
  <si>
    <t>INSS / FGTS</t>
  </si>
  <si>
    <t xml:space="preserve">Refeições / Lanches / Água Mineral </t>
  </si>
  <si>
    <t>Combustível  / Táxi</t>
  </si>
  <si>
    <t>CUT-AL - Rateio de Atos Públicos /  Programa Publicitário  TV COM Canal 12</t>
  </si>
  <si>
    <t>Confecção de Faixa / Moldura</t>
  </si>
  <si>
    <t>Telemar   /  Embratel  / TIM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</si>
</sst>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d/m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-416]dddd\,\ d&quot; de &quot;mmmm&quot; de &quot;yyyy"/>
    <numFmt numFmtId="186" formatCode="mmm/yyyy"/>
    <numFmt numFmtId="187" formatCode="dd/mm/yy"/>
    <numFmt numFmtId="188" formatCode="#,##0.00;[Red]#,##0.00"/>
    <numFmt numFmtId="189" formatCode="0.000"/>
    <numFmt numFmtId="190" formatCode="0.0000"/>
    <numFmt numFmtId="191" formatCode="00000"/>
    <numFmt numFmtId="192" formatCode="0.00_);\(0.00\)"/>
    <numFmt numFmtId="193" formatCode="#,##0.000_);\(#,##0.000\)"/>
    <numFmt numFmtId="194" formatCode="[$€-2]\ #,##0.00_);[Red]\([$€-2]\ #,##0.00\)"/>
    <numFmt numFmtId="195" formatCode="_(* #,##0.0_);_(* \(#,##0.0\);_(* &quot;-&quot;??_);_(@_)"/>
    <numFmt numFmtId="196" formatCode="_(* #,##0_);_(* \(#,##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24" fillId="21" borderId="2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7" borderId="1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5" fillId="20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43" fontId="0" fillId="0" borderId="0" xfId="92" applyFont="1" applyBorder="1" applyAlignment="1">
      <alignment/>
    </xf>
    <xf numFmtId="43" fontId="2" fillId="0" borderId="0" xfId="92" applyFont="1" applyAlignment="1">
      <alignment/>
    </xf>
    <xf numFmtId="43" fontId="0" fillId="0" borderId="0" xfId="92" applyFont="1" applyBorder="1" applyAlignment="1">
      <alignment horizontal="center"/>
    </xf>
    <xf numFmtId="43" fontId="0" fillId="0" borderId="0" xfId="92" applyFont="1" applyAlignment="1">
      <alignment/>
    </xf>
    <xf numFmtId="0" fontId="0" fillId="0" borderId="0" xfId="0" applyFont="1" applyAlignment="1">
      <alignment/>
    </xf>
    <xf numFmtId="43" fontId="0" fillId="0" borderId="10" xfId="92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5" xfId="92" applyFont="1" applyBorder="1" applyAlignment="1">
      <alignment/>
    </xf>
    <xf numFmtId="43" fontId="1" fillId="0" borderId="10" xfId="92" applyFont="1" applyBorder="1" applyAlignment="1">
      <alignment/>
    </xf>
    <xf numFmtId="0" fontId="0" fillId="0" borderId="0" xfId="0" applyFont="1" applyBorder="1" applyAlignment="1">
      <alignment horizontal="right"/>
    </xf>
    <xf numFmtId="43" fontId="0" fillId="0" borderId="16" xfId="92" applyFont="1" applyBorder="1" applyAlignment="1">
      <alignment/>
    </xf>
    <xf numFmtId="0" fontId="1" fillId="0" borderId="14" xfId="0" applyFont="1" applyBorder="1" applyAlignment="1">
      <alignment/>
    </xf>
    <xf numFmtId="43" fontId="0" fillId="0" borderId="14" xfId="92" applyFont="1" applyBorder="1" applyAlignment="1">
      <alignment/>
    </xf>
    <xf numFmtId="43" fontId="1" fillId="0" borderId="17" xfId="92" applyFont="1" applyBorder="1" applyAlignment="1">
      <alignment/>
    </xf>
    <xf numFmtId="0" fontId="1" fillId="0" borderId="12" xfId="0" applyFont="1" applyBorder="1" applyAlignment="1">
      <alignment/>
    </xf>
    <xf numFmtId="43" fontId="0" fillId="0" borderId="18" xfId="92" applyFont="1" applyBorder="1" applyAlignment="1">
      <alignment/>
    </xf>
    <xf numFmtId="0" fontId="0" fillId="0" borderId="16" xfId="0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9" xfId="92" applyFont="1" applyBorder="1" applyAlignment="1">
      <alignment/>
    </xf>
    <xf numFmtId="43" fontId="1" fillId="0" borderId="19" xfId="92" applyFont="1" applyBorder="1" applyAlignment="1">
      <alignment/>
    </xf>
    <xf numFmtId="43" fontId="0" fillId="0" borderId="17" xfId="92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17" xfId="92" applyFont="1" applyFill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92" applyFont="1" applyFill="1" applyAlignment="1">
      <alignment/>
    </xf>
    <xf numFmtId="43" fontId="3" fillId="0" borderId="17" xfId="92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43" fontId="3" fillId="0" borderId="0" xfId="92" applyFont="1" applyFill="1" applyAlignment="1">
      <alignment/>
    </xf>
    <xf numFmtId="43" fontId="0" fillId="0" borderId="0" xfId="0" applyNumberFormat="1" applyAlignment="1">
      <alignment/>
    </xf>
    <xf numFmtId="43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3" fontId="0" fillId="0" borderId="17" xfId="92" applyFont="1" applyBorder="1" applyAlignment="1">
      <alignment/>
    </xf>
    <xf numFmtId="43" fontId="0" fillId="0" borderId="17" xfId="0" applyNumberFormat="1" applyBorder="1" applyAlignment="1">
      <alignment/>
    </xf>
    <xf numFmtId="43" fontId="1" fillId="0" borderId="20" xfId="92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3" fontId="1" fillId="0" borderId="14" xfId="92" applyFont="1" applyBorder="1" applyAlignment="1">
      <alignment/>
    </xf>
    <xf numFmtId="43" fontId="0" fillId="0" borderId="18" xfId="0" applyNumberFormat="1" applyFill="1" applyBorder="1" applyAlignment="1">
      <alignment/>
    </xf>
    <xf numFmtId="43" fontId="0" fillId="0" borderId="20" xfId="92" applyFont="1" applyBorder="1" applyAlignment="1">
      <alignment/>
    </xf>
    <xf numFmtId="43" fontId="0" fillId="0" borderId="17" xfId="0" applyNumberFormat="1" applyFill="1" applyBorder="1" applyAlignment="1">
      <alignment/>
    </xf>
    <xf numFmtId="43" fontId="0" fillId="0" borderId="17" xfId="92" applyFont="1" applyBorder="1" applyAlignment="1">
      <alignment/>
    </xf>
    <xf numFmtId="43" fontId="0" fillId="0" borderId="13" xfId="92" applyFont="1" applyBorder="1" applyAlignment="1">
      <alignment/>
    </xf>
    <xf numFmtId="43" fontId="0" fillId="0" borderId="21" xfId="92" applyFont="1" applyBorder="1" applyAlignment="1">
      <alignment/>
    </xf>
    <xf numFmtId="43" fontId="0" fillId="0" borderId="21" xfId="92" applyFont="1" applyBorder="1" applyAlignment="1">
      <alignment horizontal="center"/>
    </xf>
    <xf numFmtId="43" fontId="0" fillId="0" borderId="12" xfId="92" applyFont="1" applyBorder="1" applyAlignment="1">
      <alignment horizontal="center"/>
    </xf>
    <xf numFmtId="43" fontId="0" fillId="0" borderId="20" xfId="92" applyFont="1" applyFill="1" applyBorder="1" applyAlignment="1">
      <alignment/>
    </xf>
    <xf numFmtId="43" fontId="0" fillId="0" borderId="20" xfId="0" applyNumberFormat="1" applyFill="1" applyBorder="1" applyAlignment="1">
      <alignment/>
    </xf>
    <xf numFmtId="43" fontId="0" fillId="0" borderId="12" xfId="92" applyFont="1" applyBorder="1" applyAlignment="1">
      <alignment/>
    </xf>
    <xf numFmtId="43" fontId="0" fillId="0" borderId="20" xfId="92" applyFont="1" applyBorder="1" applyAlignment="1">
      <alignment/>
    </xf>
    <xf numFmtId="43" fontId="0" fillId="0" borderId="0" xfId="104" applyFont="1" applyAlignment="1">
      <alignment/>
    </xf>
    <xf numFmtId="43" fontId="0" fillId="0" borderId="0" xfId="104" applyFont="1" applyBorder="1" applyAlignment="1">
      <alignment/>
    </xf>
    <xf numFmtId="43" fontId="0" fillId="0" borderId="16" xfId="104" applyFont="1" applyBorder="1" applyAlignment="1">
      <alignment/>
    </xf>
    <xf numFmtId="43" fontId="0" fillId="0" borderId="23" xfId="104" applyFont="1" applyFill="1" applyBorder="1" applyAlignment="1">
      <alignment/>
    </xf>
    <xf numFmtId="43" fontId="0" fillId="0" borderId="17" xfId="104" applyFont="1" applyFill="1" applyBorder="1" applyAlignment="1">
      <alignment/>
    </xf>
    <xf numFmtId="43" fontId="0" fillId="0" borderId="17" xfId="104" applyFont="1" applyFill="1" applyBorder="1" applyAlignment="1">
      <alignment/>
    </xf>
    <xf numFmtId="43" fontId="3" fillId="0" borderId="17" xfId="104" applyFont="1" applyFill="1" applyBorder="1" applyAlignment="1">
      <alignment/>
    </xf>
    <xf numFmtId="43" fontId="25" fillId="0" borderId="17" xfId="104" applyFont="1" applyBorder="1" applyAlignment="1">
      <alignment/>
    </xf>
    <xf numFmtId="43" fontId="0" fillId="0" borderId="17" xfId="92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43" fontId="0" fillId="0" borderId="23" xfId="0" applyNumberFormat="1" applyFill="1" applyBorder="1" applyAlignment="1">
      <alignment/>
    </xf>
    <xf numFmtId="43" fontId="0" fillId="0" borderId="17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43" fontId="0" fillId="0" borderId="24" xfId="0" applyNumberFormat="1" applyFill="1" applyBorder="1" applyAlignment="1">
      <alignment/>
    </xf>
    <xf numFmtId="43" fontId="0" fillId="0" borderId="19" xfId="0" applyNumberFormat="1" applyFill="1" applyBorder="1" applyAlignment="1">
      <alignment/>
    </xf>
    <xf numFmtId="43" fontId="0" fillId="0" borderId="15" xfId="92" applyFont="1" applyBorder="1" applyAlignment="1">
      <alignment/>
    </xf>
    <xf numFmtId="43" fontId="0" fillId="0" borderId="15" xfId="92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rmal 2" xfId="86"/>
    <cellStyle name="Nota" xfId="87"/>
    <cellStyle name="Note" xfId="88"/>
    <cellStyle name="Output" xfId="89"/>
    <cellStyle name="Percent" xfId="90"/>
    <cellStyle name="Saída" xfId="91"/>
    <cellStyle name="Comma" xfId="92"/>
    <cellStyle name="Comma [0]" xfId="93"/>
    <cellStyle name="Separador de milhares 2" xfId="94"/>
    <cellStyle name="Texto de Aviso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ítulo 4" xfId="102"/>
    <cellStyle name="Total" xfId="103"/>
    <cellStyle name="Vírgula 2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485775" cy="361950"/>
    <xdr:sp>
      <xdr:nvSpPr>
        <xdr:cNvPr id="1" name="AutoShape 1"/>
        <xdr:cNvSpPr>
          <a:spLocks noChangeAspect="1"/>
        </xdr:cNvSpPr>
      </xdr:nvSpPr>
      <xdr:spPr>
        <a:xfrm>
          <a:off x="695325" y="1571625"/>
          <a:ext cx="4857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485775" cy="361950"/>
    <xdr:sp>
      <xdr:nvSpPr>
        <xdr:cNvPr id="2" name="AutoShape 2"/>
        <xdr:cNvSpPr>
          <a:spLocks noChangeAspect="1"/>
        </xdr:cNvSpPr>
      </xdr:nvSpPr>
      <xdr:spPr>
        <a:xfrm>
          <a:off x="695325" y="1571625"/>
          <a:ext cx="4857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485775" cy="361950"/>
    <xdr:sp>
      <xdr:nvSpPr>
        <xdr:cNvPr id="3" name="AutoShape 1"/>
        <xdr:cNvSpPr>
          <a:spLocks noChangeAspect="1"/>
        </xdr:cNvSpPr>
      </xdr:nvSpPr>
      <xdr:spPr>
        <a:xfrm>
          <a:off x="6953250" y="1419225"/>
          <a:ext cx="4857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485775" cy="361950"/>
    <xdr:sp>
      <xdr:nvSpPr>
        <xdr:cNvPr id="4" name="AutoShape 2"/>
        <xdr:cNvSpPr>
          <a:spLocks noChangeAspect="1"/>
        </xdr:cNvSpPr>
      </xdr:nvSpPr>
      <xdr:spPr>
        <a:xfrm>
          <a:off x="6953250" y="1419225"/>
          <a:ext cx="4857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3"/>
  <sheetViews>
    <sheetView showGridLines="0" zoomScale="75" zoomScaleNormal="75" zoomScalePageLayoutView="0" workbookViewId="0" topLeftCell="B40">
      <selection activeCell="E87" sqref="E87"/>
    </sheetView>
  </sheetViews>
  <sheetFormatPr defaultColWidth="9.140625" defaultRowHeight="12.75"/>
  <cols>
    <col min="1" max="1" width="2.140625" style="0" customWidth="1"/>
    <col min="2" max="2" width="2.57421875" style="6" customWidth="1"/>
    <col min="3" max="3" width="10.00390625" style="6" customWidth="1"/>
    <col min="4" max="4" width="7.28125" style="6" customWidth="1"/>
    <col min="5" max="5" width="8.421875" style="6" customWidth="1"/>
    <col min="6" max="6" width="8.7109375" style="6" customWidth="1"/>
    <col min="7" max="7" width="14.421875" style="6" customWidth="1"/>
    <col min="8" max="8" width="8.00390625" style="6" customWidth="1"/>
    <col min="9" max="9" width="9.57421875" style="6" customWidth="1"/>
    <col min="10" max="10" width="12.00390625" style="5" customWidth="1"/>
    <col min="11" max="11" width="11.57421875" style="6" customWidth="1"/>
    <col min="12" max="12" width="12.140625" style="6" customWidth="1"/>
    <col min="13" max="13" width="11.8515625" style="0" customWidth="1"/>
    <col min="14" max="14" width="16.00390625" style="0" customWidth="1"/>
    <col min="15" max="15" width="2.140625" style="0" customWidth="1"/>
    <col min="16" max="16" width="12.28125" style="0" bestFit="1" customWidth="1"/>
  </cols>
  <sheetData>
    <row r="2" spans="3:14" ht="13.5" customHeight="1">
      <c r="C2" s="84" t="s">
        <v>32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3:14" ht="13.5" customHeight="1">
      <c r="C3" s="84" t="s">
        <v>33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3:14" ht="12.75">
      <c r="C4" s="85" t="s">
        <v>13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ht="8.25" customHeight="1"/>
    <row r="6" spans="3:14" ht="12.75">
      <c r="C6" s="85" t="s">
        <v>14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3:14" ht="12.75">
      <c r="C7" s="86" t="s">
        <v>78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3:14" ht="12.75">
      <c r="C8" s="10" t="s">
        <v>15</v>
      </c>
      <c r="D8" s="11"/>
      <c r="E8" s="11"/>
      <c r="F8" s="11"/>
      <c r="G8" s="11"/>
      <c r="H8" s="11"/>
      <c r="I8" s="11"/>
      <c r="J8" s="72" t="s">
        <v>74</v>
      </c>
      <c r="K8" s="73" t="s">
        <v>75</v>
      </c>
      <c r="L8" s="74" t="s">
        <v>76</v>
      </c>
      <c r="M8" s="74" t="s">
        <v>77</v>
      </c>
      <c r="N8" s="74" t="s">
        <v>64</v>
      </c>
    </row>
    <row r="9" spans="3:14" ht="12.75">
      <c r="C9" s="8" t="s">
        <v>31</v>
      </c>
      <c r="D9" s="12"/>
      <c r="E9" s="12"/>
      <c r="F9" s="12"/>
      <c r="G9" s="12"/>
      <c r="H9" s="12"/>
      <c r="I9" s="12"/>
      <c r="J9" s="27">
        <v>27193.44</v>
      </c>
      <c r="K9" s="43">
        <v>27049.11</v>
      </c>
      <c r="L9" s="68">
        <v>26881.44</v>
      </c>
      <c r="M9" s="27">
        <v>26940.89</v>
      </c>
      <c r="N9" s="78">
        <v>108064.88</v>
      </c>
    </row>
    <row r="10" spans="3:14" ht="12" customHeight="1">
      <c r="C10" s="8" t="s">
        <v>36</v>
      </c>
      <c r="D10" s="12"/>
      <c r="E10" s="12"/>
      <c r="F10" s="12"/>
      <c r="G10" s="12"/>
      <c r="H10" s="12"/>
      <c r="I10" s="12"/>
      <c r="J10" s="43">
        <v>3.88</v>
      </c>
      <c r="K10" s="43">
        <v>0</v>
      </c>
      <c r="L10" s="65">
        <f>1483.79+42107.12</f>
        <v>43590.91</v>
      </c>
      <c r="M10" s="43">
        <v>283.53</v>
      </c>
      <c r="N10" s="42">
        <v>43878.32</v>
      </c>
    </row>
    <row r="11" spans="3:14" ht="12.75">
      <c r="C11" s="10" t="s">
        <v>24</v>
      </c>
      <c r="D11" s="11"/>
      <c r="E11" s="11"/>
      <c r="F11" s="11"/>
      <c r="G11" s="11"/>
      <c r="H11" s="11"/>
      <c r="I11" s="11"/>
      <c r="J11" s="43">
        <f>SUM(J9:J10)</f>
        <v>27197.32</v>
      </c>
      <c r="K11" s="43">
        <f>SUM(K9:K10)</f>
        <v>27049.11</v>
      </c>
      <c r="L11" s="43">
        <f>SUM(L9:L10)</f>
        <v>70472.35</v>
      </c>
      <c r="M11" s="75">
        <f>SUM(M9:M10)</f>
        <v>27224.42</v>
      </c>
      <c r="N11" s="44">
        <f>SUM(N9:N10)</f>
        <v>151943.2</v>
      </c>
    </row>
    <row r="12" spans="3:14" ht="12.75">
      <c r="C12" s="46" t="s">
        <v>28</v>
      </c>
      <c r="D12" s="47"/>
      <c r="E12" s="47"/>
      <c r="F12" s="47"/>
      <c r="G12" s="47"/>
      <c r="H12" s="47" t="s">
        <v>25</v>
      </c>
      <c r="I12" s="47"/>
      <c r="J12" s="2">
        <v>3748.94</v>
      </c>
      <c r="K12" s="5"/>
      <c r="L12" s="5"/>
      <c r="M12" s="48"/>
      <c r="N12" s="21"/>
    </row>
    <row r="13" spans="3:14" ht="12.75">
      <c r="C13" s="8"/>
      <c r="D13" s="15"/>
      <c r="E13" s="12"/>
      <c r="F13" s="12"/>
      <c r="G13" s="12"/>
      <c r="H13" s="12" t="s">
        <v>26</v>
      </c>
      <c r="I13" s="12"/>
      <c r="J13" s="16">
        <v>25046.64</v>
      </c>
      <c r="K13" s="5">
        <f>SUM(J12:J13)</f>
        <v>28795.579999999998</v>
      </c>
      <c r="L13" s="5"/>
      <c r="M13" s="49"/>
      <c r="N13" s="13"/>
    </row>
    <row r="14" spans="3:14" ht="12.75">
      <c r="C14" s="9"/>
      <c r="D14" s="22"/>
      <c r="E14" s="22"/>
      <c r="F14" s="22"/>
      <c r="G14" s="22"/>
      <c r="H14" s="22" t="s">
        <v>27</v>
      </c>
      <c r="I14" s="22"/>
      <c r="J14" s="2"/>
      <c r="K14" s="16">
        <v>22152.92</v>
      </c>
      <c r="L14" s="16"/>
      <c r="M14" s="50"/>
      <c r="N14" s="25">
        <f>SUM(K13:K14)</f>
        <v>50948.5</v>
      </c>
    </row>
    <row r="15" spans="3:14" ht="12.75">
      <c r="C15" s="10" t="s">
        <v>18</v>
      </c>
      <c r="D15" s="17"/>
      <c r="E15" s="17"/>
      <c r="F15" s="17"/>
      <c r="G15" s="18"/>
      <c r="H15" s="17"/>
      <c r="I15" s="17"/>
      <c r="J15" s="18"/>
      <c r="K15" s="51"/>
      <c r="L15" s="51"/>
      <c r="M15" s="41"/>
      <c r="N15" s="45">
        <f>SUM(N11:N14)</f>
        <v>202891.7</v>
      </c>
    </row>
    <row r="16" spans="11:12" ht="7.5" customHeight="1">
      <c r="K16" s="5"/>
      <c r="L16" s="5"/>
    </row>
    <row r="17" spans="3:14" ht="12.75">
      <c r="C17" s="10" t="s">
        <v>16</v>
      </c>
      <c r="D17" s="11"/>
      <c r="E17" s="11"/>
      <c r="F17" s="11"/>
      <c r="G17" s="11"/>
      <c r="H17" s="11"/>
      <c r="I17" s="11"/>
      <c r="J17" s="72" t="s">
        <v>74</v>
      </c>
      <c r="K17" s="73" t="s">
        <v>75</v>
      </c>
      <c r="L17" s="74" t="s">
        <v>76</v>
      </c>
      <c r="M17" s="74" t="s">
        <v>77</v>
      </c>
      <c r="N17" s="74" t="s">
        <v>64</v>
      </c>
    </row>
    <row r="18" spans="3:14" ht="18" customHeight="1">
      <c r="C18" s="8" t="s">
        <v>51</v>
      </c>
      <c r="D18" s="12"/>
      <c r="E18" s="12"/>
      <c r="F18" s="12"/>
      <c r="G18" s="12"/>
      <c r="H18" s="12"/>
      <c r="I18" s="12"/>
      <c r="J18" s="67">
        <v>1669.1</v>
      </c>
      <c r="K18" s="67">
        <v>1727.17</v>
      </c>
      <c r="L18" s="67">
        <v>1727.17</v>
      </c>
      <c r="M18" s="67">
        <v>1727.17</v>
      </c>
      <c r="N18" s="54">
        <v>6850.61</v>
      </c>
    </row>
    <row r="19" spans="3:14" ht="12.75" customHeight="1">
      <c r="C19" s="8" t="s">
        <v>52</v>
      </c>
      <c r="D19" s="12"/>
      <c r="E19" s="12"/>
      <c r="F19" s="12"/>
      <c r="G19" s="12"/>
      <c r="H19" s="12"/>
      <c r="I19" s="12"/>
      <c r="J19" s="69">
        <v>799.23</v>
      </c>
      <c r="K19" s="69">
        <v>799.23</v>
      </c>
      <c r="L19" s="69">
        <v>799.23</v>
      </c>
      <c r="M19" s="69">
        <v>799.23</v>
      </c>
      <c r="N19" s="54">
        <v>3196.92</v>
      </c>
    </row>
    <row r="20" spans="3:14" ht="12.75" customHeight="1">
      <c r="C20" s="8" t="s">
        <v>53</v>
      </c>
      <c r="D20" s="12"/>
      <c r="E20" s="12"/>
      <c r="F20" s="12"/>
      <c r="G20" s="12"/>
      <c r="H20" s="12"/>
      <c r="I20" s="12"/>
      <c r="J20" s="69">
        <v>151.36</v>
      </c>
      <c r="K20" s="69">
        <v>151.36</v>
      </c>
      <c r="L20" s="69">
        <v>151.36</v>
      </c>
      <c r="M20" s="69">
        <v>151.36</v>
      </c>
      <c r="N20" s="54">
        <v>605.44</v>
      </c>
    </row>
    <row r="21" spans="3:14" ht="12.75" customHeight="1">
      <c r="C21" s="8" t="s">
        <v>54</v>
      </c>
      <c r="D21" s="12"/>
      <c r="E21" s="12"/>
      <c r="F21" s="12"/>
      <c r="G21" s="12"/>
      <c r="H21" s="12"/>
      <c r="I21" s="12"/>
      <c r="J21" s="69">
        <f>18.92+24.52</f>
        <v>43.44</v>
      </c>
      <c r="K21" s="69">
        <f>24.52+18.92</f>
        <v>43.44</v>
      </c>
      <c r="L21" s="69">
        <f>24.52+18.92</f>
        <v>43.44</v>
      </c>
      <c r="M21" s="69">
        <f>24.52+18.92</f>
        <v>43.44</v>
      </c>
      <c r="N21" s="54">
        <v>173.76</v>
      </c>
    </row>
    <row r="22" spans="3:14" ht="12.75" customHeight="1">
      <c r="C22" s="8" t="s">
        <v>20</v>
      </c>
      <c r="D22" s="12"/>
      <c r="E22" s="12"/>
      <c r="F22" s="12"/>
      <c r="G22" s="12"/>
      <c r="H22" s="12"/>
      <c r="I22" s="12"/>
      <c r="J22" s="69">
        <f>476.1+502.55</f>
        <v>978.6500000000001</v>
      </c>
      <c r="K22" s="69">
        <v>978.65</v>
      </c>
      <c r="L22" s="69">
        <v>978.65</v>
      </c>
      <c r="M22" s="69">
        <f>476.1+502.55</f>
        <v>978.6500000000001</v>
      </c>
      <c r="N22" s="54">
        <v>3914.6</v>
      </c>
    </row>
    <row r="23" spans="3:14" ht="12.75" customHeight="1">
      <c r="C23" s="8" t="s">
        <v>66</v>
      </c>
      <c r="D23" s="12"/>
      <c r="E23" s="12"/>
      <c r="F23" s="12"/>
      <c r="G23" s="12"/>
      <c r="H23" s="12"/>
      <c r="I23" s="12"/>
      <c r="J23" s="69">
        <v>58.07</v>
      </c>
      <c r="K23" s="69">
        <v>0</v>
      </c>
      <c r="L23" s="43">
        <v>0</v>
      </c>
      <c r="M23" s="29">
        <v>0</v>
      </c>
      <c r="N23" s="54">
        <v>58.07</v>
      </c>
    </row>
    <row r="24" spans="3:14" ht="12.75" customHeight="1">
      <c r="C24" s="8" t="s">
        <v>70</v>
      </c>
      <c r="D24" s="12"/>
      <c r="E24" s="12"/>
      <c r="F24" s="12"/>
      <c r="G24" s="12"/>
      <c r="H24" s="12"/>
      <c r="I24" s="12"/>
      <c r="J24" s="69">
        <v>0</v>
      </c>
      <c r="K24" s="69">
        <v>0</v>
      </c>
      <c r="L24" s="43">
        <v>0</v>
      </c>
      <c r="M24" s="68">
        <v>371.86</v>
      </c>
      <c r="N24" s="54">
        <v>371.86</v>
      </c>
    </row>
    <row r="25" spans="3:14" ht="12.75" customHeight="1">
      <c r="C25" s="8" t="s">
        <v>39</v>
      </c>
      <c r="D25" s="12"/>
      <c r="E25" s="12"/>
      <c r="F25" s="12"/>
      <c r="G25" s="12"/>
      <c r="H25" s="12"/>
      <c r="I25" s="12"/>
      <c r="J25" s="69">
        <v>1500</v>
      </c>
      <c r="K25" s="69">
        <v>1500</v>
      </c>
      <c r="L25" s="69">
        <v>1500</v>
      </c>
      <c r="M25" s="69">
        <v>1500</v>
      </c>
      <c r="N25" s="54">
        <v>6000</v>
      </c>
    </row>
    <row r="26" spans="3:14" ht="12.75" customHeight="1">
      <c r="C26" s="8" t="s">
        <v>5</v>
      </c>
      <c r="D26" s="12"/>
      <c r="E26" s="12"/>
      <c r="F26" s="12"/>
      <c r="G26" s="12"/>
      <c r="H26" s="12"/>
      <c r="I26" s="12"/>
      <c r="J26" s="69">
        <f>1635+1610.48</f>
        <v>3245.48</v>
      </c>
      <c r="K26" s="69">
        <f>1635+1610.48</f>
        <v>3245.48</v>
      </c>
      <c r="L26" s="69">
        <f>1635+1610.48</f>
        <v>3245.48</v>
      </c>
      <c r="M26" s="69">
        <f>1635+1610.48</f>
        <v>3245.48</v>
      </c>
      <c r="N26" s="54">
        <v>12981.92</v>
      </c>
    </row>
    <row r="27" spans="3:14" ht="12.75" customHeight="1">
      <c r="C27" s="8" t="s">
        <v>55</v>
      </c>
      <c r="D27" s="12"/>
      <c r="E27" s="12"/>
      <c r="F27" s="12"/>
      <c r="G27" s="12"/>
      <c r="I27" s="12"/>
      <c r="J27" s="69">
        <v>545</v>
      </c>
      <c r="K27" s="68">
        <v>0</v>
      </c>
      <c r="L27" s="68">
        <v>545</v>
      </c>
      <c r="M27" s="29">
        <v>0</v>
      </c>
      <c r="N27" s="54">
        <v>1090</v>
      </c>
    </row>
    <row r="28" spans="3:14" ht="12.75" customHeight="1">
      <c r="C28" s="8" t="s">
        <v>3</v>
      </c>
      <c r="D28" s="12"/>
      <c r="E28" s="12"/>
      <c r="F28" s="12"/>
      <c r="G28" s="12"/>
      <c r="H28" s="12"/>
      <c r="I28" s="12"/>
      <c r="J28" s="68">
        <v>534</v>
      </c>
      <c r="K28" s="68">
        <v>534</v>
      </c>
      <c r="L28" s="68">
        <v>534</v>
      </c>
      <c r="M28" s="68">
        <v>534</v>
      </c>
      <c r="N28" s="54">
        <v>2136</v>
      </c>
    </row>
    <row r="29" spans="3:14" ht="12.75" customHeight="1">
      <c r="C29" s="8" t="s">
        <v>88</v>
      </c>
      <c r="D29" s="12"/>
      <c r="E29" s="12"/>
      <c r="F29" s="12"/>
      <c r="G29" s="12"/>
      <c r="H29" s="12"/>
      <c r="I29" s="12"/>
      <c r="J29" s="68">
        <v>0</v>
      </c>
      <c r="K29" s="68">
        <v>50</v>
      </c>
      <c r="L29" s="27">
        <v>0</v>
      </c>
      <c r="M29" s="70">
        <v>25</v>
      </c>
      <c r="N29" s="54">
        <v>75</v>
      </c>
    </row>
    <row r="30" spans="3:14" ht="12.75" customHeight="1">
      <c r="C30" s="8" t="s">
        <v>43</v>
      </c>
      <c r="D30" s="12"/>
      <c r="E30" s="12"/>
      <c r="F30" s="12"/>
      <c r="G30" s="12"/>
      <c r="H30" s="12"/>
      <c r="I30" s="12"/>
      <c r="J30" s="68">
        <v>160</v>
      </c>
      <c r="K30" s="68">
        <v>160</v>
      </c>
      <c r="L30" s="68">
        <v>160</v>
      </c>
      <c r="M30" s="34">
        <v>190</v>
      </c>
      <c r="N30" s="54">
        <v>670</v>
      </c>
    </row>
    <row r="31" spans="3:14" ht="12.75" customHeight="1">
      <c r="C31" s="8" t="s">
        <v>56</v>
      </c>
      <c r="D31" s="12"/>
      <c r="E31" s="12"/>
      <c r="F31" s="12"/>
      <c r="G31" s="12"/>
      <c r="H31" s="12"/>
      <c r="I31" s="12"/>
      <c r="J31" s="68">
        <f>59.9+5.8+15+9.31+15+1.5+13+10+80+60+139.3+12+15+60+60+3+6+280</f>
        <v>844.81</v>
      </c>
      <c r="K31" s="68">
        <f>24+30.9+103.55+14+15+11.5+367.4+60+6+63+11.6+5.1+3.7</f>
        <v>715.75</v>
      </c>
      <c r="L31" s="68">
        <f>11.95+125+60+27.1+14</f>
        <v>238.04999999999998</v>
      </c>
      <c r="M31" s="42">
        <f>15+8.9+12.49+17.2+20+50+14.99+10+50+8.5+22.4+50+50+8.5</f>
        <v>337.98</v>
      </c>
      <c r="N31" s="54">
        <v>2136.59</v>
      </c>
    </row>
    <row r="32" spans="3:14" ht="12.75" customHeight="1">
      <c r="C32" s="8" t="s">
        <v>12</v>
      </c>
      <c r="D32" s="12"/>
      <c r="E32" s="12"/>
      <c r="F32" s="12"/>
      <c r="G32" s="12"/>
      <c r="H32" s="12"/>
      <c r="I32" s="12"/>
      <c r="J32" s="68">
        <f>10.99+160</f>
        <v>170.99</v>
      </c>
      <c r="K32" s="68">
        <f>39.12+19.5+9.5</f>
        <v>68.12</v>
      </c>
      <c r="L32" s="68">
        <f>45.53+36.46+10</f>
        <v>91.99000000000001</v>
      </c>
      <c r="M32" s="68">
        <v>10.22</v>
      </c>
      <c r="N32" s="54">
        <v>341.32</v>
      </c>
    </row>
    <row r="33" spans="3:14" ht="12.75" customHeight="1">
      <c r="C33" s="8" t="s">
        <v>40</v>
      </c>
      <c r="D33" s="12"/>
      <c r="E33" s="12"/>
      <c r="F33" s="12"/>
      <c r="G33" s="12"/>
      <c r="H33" s="12"/>
      <c r="I33" s="12"/>
      <c r="J33" s="68">
        <f>33+30+6.6+55+41.5+9.98+42.5+44+38.5+17.08+53+10+53+29.7+28.54+17+68.75+50+15.09+47+16.1+50+60+21+38+50+9.75+51+24+12+89.6</f>
        <v>1111.69</v>
      </c>
      <c r="K33" s="69">
        <f>19.5+36.8+51.8+18.28+7.99+43+19.5+7.8+74+33.75+60+33+42+19.5+16.66+30+43+36+33+10+20.5+19.04+34.6+47.8+38.5+45.1+8.65+27.5+13.82+49.5</f>
        <v>940.59</v>
      </c>
      <c r="L33" s="69">
        <f>126.5+27.5+45+65+32.4+52+65.2+30+41.83+71+14.99+9.92+36+8.15+46.7+15.4+40+14.58+4.38+39.6+46.5+39.6+61+30+14.38+27.5+50.6</f>
        <v>1055.73</v>
      </c>
      <c r="M33" s="69">
        <f>49.5+46+77+40+33.12+6.1+19+66+50.6+47+35.5+40+52+16+60+32.5+35.5+9.3+44.7+72+56.6+14.99+39+47+52+32.6+30+91+40.7+26.05+30</f>
        <v>1291.76</v>
      </c>
      <c r="N33" s="54">
        <v>4399.77</v>
      </c>
    </row>
    <row r="34" spans="3:14" ht="12.75" customHeight="1">
      <c r="C34" s="8" t="s">
        <v>37</v>
      </c>
      <c r="D34" s="12"/>
      <c r="E34" s="12"/>
      <c r="F34" s="12"/>
      <c r="G34" s="12"/>
      <c r="H34" s="12"/>
      <c r="I34" s="12"/>
      <c r="J34" s="68">
        <f>12+8</f>
        <v>20</v>
      </c>
      <c r="K34" s="69">
        <f>8+20+12</f>
        <v>40</v>
      </c>
      <c r="L34" s="69">
        <v>12</v>
      </c>
      <c r="M34" s="69">
        <f>12+12</f>
        <v>24</v>
      </c>
      <c r="N34" s="54">
        <v>96</v>
      </c>
    </row>
    <row r="35" spans="3:14" ht="12.75" customHeight="1">
      <c r="C35" s="8" t="s">
        <v>57</v>
      </c>
      <c r="D35" s="12"/>
      <c r="E35" s="12"/>
      <c r="F35" s="12"/>
      <c r="G35" s="12"/>
      <c r="H35" s="12"/>
      <c r="I35" s="12"/>
      <c r="J35" s="68">
        <f>38.04+176.98</f>
        <v>215.01999999999998</v>
      </c>
      <c r="K35" s="69">
        <f>37.26+159.22</f>
        <v>196.48</v>
      </c>
      <c r="L35" s="69">
        <f>38.03+147.26</f>
        <v>185.29</v>
      </c>
      <c r="M35" s="69">
        <f>134.51+38.03</f>
        <v>172.54</v>
      </c>
      <c r="N35" s="54">
        <v>769.33</v>
      </c>
    </row>
    <row r="36" spans="3:14" ht="12.75" customHeight="1">
      <c r="C36" s="8" t="s">
        <v>58</v>
      </c>
      <c r="D36" s="12"/>
      <c r="E36" s="12"/>
      <c r="F36" s="12"/>
      <c r="G36" s="12"/>
      <c r="H36" s="23"/>
      <c r="I36" s="23"/>
      <c r="J36" s="69">
        <v>200.35</v>
      </c>
      <c r="K36" s="69">
        <f>81.49+90.17+51.75</f>
        <v>223.41</v>
      </c>
      <c r="L36" s="69">
        <f>87.7+88.79+36.28</f>
        <v>212.77</v>
      </c>
      <c r="M36" s="69">
        <f>82.98+87.08+36.28</f>
        <v>206.34</v>
      </c>
      <c r="N36" s="54">
        <v>842.87</v>
      </c>
    </row>
    <row r="37" spans="3:14" ht="12.75" customHeight="1">
      <c r="C37" s="8" t="s">
        <v>59</v>
      </c>
      <c r="D37" s="12"/>
      <c r="E37" s="12"/>
      <c r="F37" s="12"/>
      <c r="G37" s="12"/>
      <c r="H37" s="12"/>
      <c r="I37" s="12"/>
      <c r="J37" s="70">
        <f>634.04+49</f>
        <v>683.04</v>
      </c>
      <c r="K37" s="70">
        <f>49+519.19</f>
        <v>568.19</v>
      </c>
      <c r="L37" s="70">
        <f>464.8+49</f>
        <v>513.8</v>
      </c>
      <c r="M37" s="70">
        <f>595.41+49</f>
        <v>644.41</v>
      </c>
      <c r="N37" s="54">
        <v>2409.44</v>
      </c>
    </row>
    <row r="38" spans="3:14" ht="12.75" customHeight="1">
      <c r="C38" s="8" t="s">
        <v>89</v>
      </c>
      <c r="D38" s="12"/>
      <c r="E38" s="12"/>
      <c r="F38" s="12"/>
      <c r="G38" s="12"/>
      <c r="H38" s="12"/>
      <c r="I38" s="12"/>
      <c r="J38" s="68">
        <v>90</v>
      </c>
      <c r="K38" s="68">
        <v>90</v>
      </c>
      <c r="L38" s="70">
        <v>90</v>
      </c>
      <c r="M38" s="34">
        <v>518</v>
      </c>
      <c r="N38" s="54">
        <v>788</v>
      </c>
    </row>
    <row r="39" spans="3:14" ht="12.75" customHeight="1">
      <c r="C39" s="8" t="s">
        <v>60</v>
      </c>
      <c r="D39" s="12"/>
      <c r="E39" s="12"/>
      <c r="F39" s="12"/>
      <c r="G39" s="12"/>
      <c r="H39" s="12"/>
      <c r="I39" s="12"/>
      <c r="J39" s="68">
        <f>95.78+167.99+33.8</f>
        <v>297.57</v>
      </c>
      <c r="K39" s="68">
        <v>295.57</v>
      </c>
      <c r="L39" s="68">
        <f>93.78+237.99+33.8</f>
        <v>365.57</v>
      </c>
      <c r="M39" s="68">
        <f>93.78+34.55+167.99</f>
        <v>296.32</v>
      </c>
      <c r="N39" s="54">
        <v>1255.03</v>
      </c>
    </row>
    <row r="40" spans="3:14" ht="12.75" customHeight="1">
      <c r="C40" s="36" t="s">
        <v>41</v>
      </c>
      <c r="D40" s="12"/>
      <c r="E40" s="12"/>
      <c r="F40" s="12"/>
      <c r="G40" s="12"/>
      <c r="H40" s="12"/>
      <c r="I40" s="12"/>
      <c r="J40" s="68">
        <f>59.15+100+40+30+180+19.82+120+80.01+200+30+20+80+60.01+50+30+100</f>
        <v>1198.99</v>
      </c>
      <c r="K40" s="68">
        <f>134.01+20+10+50+20+30+142.05+119.48+97.05+50.02</f>
        <v>672.6099999999999</v>
      </c>
      <c r="L40" s="68">
        <f>120.02+132.02+30+120+147.03+50</f>
        <v>599.07</v>
      </c>
      <c r="M40" s="68">
        <f>30+20+19.82+50+100.26+50+139.19+30+10+130</f>
        <v>579.27</v>
      </c>
      <c r="N40" s="54">
        <v>3049.94</v>
      </c>
    </row>
    <row r="41" spans="3:14" ht="12.75" customHeight="1">
      <c r="C41" s="36" t="s">
        <v>48</v>
      </c>
      <c r="D41" s="12"/>
      <c r="E41" s="12"/>
      <c r="F41" s="12"/>
      <c r="G41" s="12"/>
      <c r="H41" s="12"/>
      <c r="I41" s="12"/>
      <c r="J41" s="68">
        <f>13+6+13+35+35+40+35+30+15+18+12</f>
        <v>252</v>
      </c>
      <c r="K41" s="68">
        <f>15+22+28</f>
        <v>65</v>
      </c>
      <c r="L41" s="68">
        <f>22+12+9</f>
        <v>43</v>
      </c>
      <c r="M41" s="69">
        <f>30+20+47+23+16</f>
        <v>136</v>
      </c>
      <c r="N41" s="54">
        <v>496</v>
      </c>
    </row>
    <row r="42" spans="3:14" ht="12.75" customHeight="1">
      <c r="C42" s="36" t="s">
        <v>38</v>
      </c>
      <c r="D42" s="12"/>
      <c r="E42" s="12"/>
      <c r="F42" s="12"/>
      <c r="G42" s="12"/>
      <c r="H42" s="12"/>
      <c r="I42" s="12"/>
      <c r="J42" s="68">
        <f>90+150.3+52.5+64.4</f>
        <v>357.20000000000005</v>
      </c>
      <c r="K42" s="5">
        <v>0</v>
      </c>
      <c r="L42" s="68">
        <v>21</v>
      </c>
      <c r="M42" s="68">
        <v>3.55</v>
      </c>
      <c r="N42" s="54">
        <v>381.75</v>
      </c>
    </row>
    <row r="43" spans="3:14" ht="12.75" customHeight="1">
      <c r="C43" s="8" t="s">
        <v>67</v>
      </c>
      <c r="D43" s="12"/>
      <c r="E43" s="12"/>
      <c r="F43" s="12"/>
      <c r="G43" s="12"/>
      <c r="H43" s="12"/>
      <c r="I43" s="12"/>
      <c r="J43" s="68">
        <v>750</v>
      </c>
      <c r="K43" s="68">
        <v>0</v>
      </c>
      <c r="L43" s="43">
        <v>0</v>
      </c>
      <c r="M43" s="27">
        <v>0</v>
      </c>
      <c r="N43" s="54">
        <v>750</v>
      </c>
    </row>
    <row r="44" spans="3:14" ht="12.75" customHeight="1">
      <c r="C44" s="36" t="s">
        <v>2</v>
      </c>
      <c r="D44" s="12"/>
      <c r="E44" s="12"/>
      <c r="F44" s="12"/>
      <c r="G44" s="12"/>
      <c r="H44" s="12"/>
      <c r="I44" s="12"/>
      <c r="J44" s="68">
        <f>24+12+220+12+200+240+12</f>
        <v>720</v>
      </c>
      <c r="K44" s="68">
        <f>280+260+12+12</f>
        <v>564</v>
      </c>
      <c r="L44" s="68">
        <f>250+250+12+12+24</f>
        <v>548</v>
      </c>
      <c r="M44" s="43">
        <v>2148</v>
      </c>
      <c r="N44" s="54">
        <v>3980</v>
      </c>
    </row>
    <row r="45" spans="3:14" ht="12.75" customHeight="1">
      <c r="C45" s="36" t="s">
        <v>68</v>
      </c>
      <c r="D45" s="12"/>
      <c r="E45" s="12"/>
      <c r="F45" s="12"/>
      <c r="G45" s="12"/>
      <c r="H45" s="12"/>
      <c r="I45" s="12"/>
      <c r="J45" s="68">
        <v>2469</v>
      </c>
      <c r="K45" s="68">
        <v>0</v>
      </c>
      <c r="L45" s="27">
        <v>0</v>
      </c>
      <c r="M45" s="43"/>
      <c r="N45" s="54">
        <v>2469</v>
      </c>
    </row>
    <row r="46" spans="3:14" ht="12.75" customHeight="1">
      <c r="C46" s="36" t="s">
        <v>11</v>
      </c>
      <c r="D46" s="12"/>
      <c r="E46" s="12"/>
      <c r="F46" s="12"/>
      <c r="G46" s="12"/>
      <c r="H46" s="12"/>
      <c r="I46" s="12"/>
      <c r="J46" s="68">
        <f>50+240+50</f>
        <v>340</v>
      </c>
      <c r="K46" s="68">
        <v>0</v>
      </c>
      <c r="L46" s="68">
        <f>50+50+50+100</f>
        <v>250</v>
      </c>
      <c r="M46" s="27">
        <v>300</v>
      </c>
      <c r="N46" s="54">
        <v>890</v>
      </c>
    </row>
    <row r="47" spans="3:14" ht="12.75" customHeight="1">
      <c r="C47" s="8" t="s">
        <v>4</v>
      </c>
      <c r="D47" s="12"/>
      <c r="E47" s="12"/>
      <c r="F47" s="12"/>
      <c r="G47" s="12"/>
      <c r="H47" s="12"/>
      <c r="I47" s="12"/>
      <c r="J47" s="68">
        <f>10+124</f>
        <v>134</v>
      </c>
      <c r="K47" s="27">
        <v>0</v>
      </c>
      <c r="L47" s="27">
        <v>2116.68</v>
      </c>
      <c r="M47" s="68">
        <v>2</v>
      </c>
      <c r="N47" s="54">
        <v>2252.68</v>
      </c>
    </row>
    <row r="48" spans="3:14" ht="12.75" customHeight="1">
      <c r="C48" s="8" t="s">
        <v>10</v>
      </c>
      <c r="D48" s="12"/>
      <c r="E48" s="12"/>
      <c r="F48" s="12"/>
      <c r="G48" s="12"/>
      <c r="H48" s="12"/>
      <c r="I48" s="12"/>
      <c r="J48" s="68">
        <f>50+1</f>
        <v>51</v>
      </c>
      <c r="K48" s="68">
        <f>100+42.6</f>
        <v>142.6</v>
      </c>
      <c r="L48" s="71">
        <v>1170</v>
      </c>
      <c r="M48" s="68">
        <f>17+134.78+12+7.69+6+800+250</f>
        <v>1227.47</v>
      </c>
      <c r="N48" s="54">
        <v>2591.07</v>
      </c>
    </row>
    <row r="49" spans="3:14" ht="12.75" customHeight="1">
      <c r="C49" s="8" t="s">
        <v>42</v>
      </c>
      <c r="D49" s="12"/>
      <c r="E49" s="12"/>
      <c r="F49" s="12"/>
      <c r="G49" s="12"/>
      <c r="H49" s="12"/>
      <c r="I49" s="12"/>
      <c r="J49" s="68">
        <v>50</v>
      </c>
      <c r="K49" s="27">
        <v>0</v>
      </c>
      <c r="L49" s="27">
        <v>0</v>
      </c>
      <c r="M49" s="27"/>
      <c r="N49" s="54">
        <v>50</v>
      </c>
    </row>
    <row r="50" spans="3:14" ht="12.75" customHeight="1">
      <c r="C50" s="8" t="s">
        <v>7</v>
      </c>
      <c r="D50" s="12"/>
      <c r="E50" s="12"/>
      <c r="F50" s="12"/>
      <c r="G50" s="12"/>
      <c r="H50" s="12"/>
      <c r="I50" s="12"/>
      <c r="J50" s="68">
        <f>140+140</f>
        <v>280</v>
      </c>
      <c r="K50" s="68">
        <v>140</v>
      </c>
      <c r="L50" s="27"/>
      <c r="M50" s="27"/>
      <c r="N50" s="54">
        <v>420</v>
      </c>
    </row>
    <row r="51" spans="3:14" ht="12.75" customHeight="1">
      <c r="C51" s="8" t="s">
        <v>61</v>
      </c>
      <c r="D51" s="12"/>
      <c r="E51" s="12"/>
      <c r="F51" s="12"/>
      <c r="G51" s="12"/>
      <c r="H51" s="12"/>
      <c r="I51" s="12"/>
      <c r="J51" s="68">
        <v>1984.52</v>
      </c>
      <c r="K51" s="69">
        <v>1984.52</v>
      </c>
      <c r="L51" s="69">
        <v>1984.52</v>
      </c>
      <c r="M51" s="69">
        <v>1984.52</v>
      </c>
      <c r="N51" s="54">
        <v>7938.08</v>
      </c>
    </row>
    <row r="52" spans="3:14" ht="12.75" customHeight="1">
      <c r="C52" s="8" t="s">
        <v>6</v>
      </c>
      <c r="D52" s="12"/>
      <c r="E52" s="12"/>
      <c r="F52" s="12"/>
      <c r="G52" s="12"/>
      <c r="H52" s="12"/>
      <c r="I52" s="12"/>
      <c r="J52" s="69">
        <v>300</v>
      </c>
      <c r="K52" s="69">
        <v>0</v>
      </c>
      <c r="L52" s="69">
        <f>300+300</f>
        <v>600</v>
      </c>
      <c r="M52" s="69">
        <v>300</v>
      </c>
      <c r="N52" s="54">
        <v>1200</v>
      </c>
    </row>
    <row r="53" spans="3:14" ht="12.75" customHeight="1">
      <c r="C53" s="8" t="s">
        <v>82</v>
      </c>
      <c r="D53" s="12"/>
      <c r="E53" s="12"/>
      <c r="F53" s="12"/>
      <c r="G53" s="12"/>
      <c r="H53" s="12"/>
      <c r="I53" s="12"/>
      <c r="J53" s="69">
        <v>1000</v>
      </c>
      <c r="K53" s="69">
        <v>0</v>
      </c>
      <c r="L53" s="43">
        <v>0</v>
      </c>
      <c r="M53" s="29">
        <v>0</v>
      </c>
      <c r="N53" s="54">
        <v>1000</v>
      </c>
    </row>
    <row r="54" spans="3:14" ht="12.75" customHeight="1">
      <c r="C54" s="8" t="s">
        <v>87</v>
      </c>
      <c r="D54" s="12"/>
      <c r="E54" s="12"/>
      <c r="F54" s="12"/>
      <c r="G54" s="12"/>
      <c r="H54" s="12"/>
      <c r="I54" s="12"/>
      <c r="J54" s="70">
        <v>200</v>
      </c>
      <c r="K54" s="69">
        <v>435</v>
      </c>
      <c r="L54" s="34">
        <v>0</v>
      </c>
      <c r="M54" s="55">
        <v>0</v>
      </c>
      <c r="N54" s="54">
        <v>635</v>
      </c>
    </row>
    <row r="55" spans="3:14" ht="12.75" customHeight="1">
      <c r="C55" s="8" t="s">
        <v>86</v>
      </c>
      <c r="D55" s="12"/>
      <c r="E55" s="12"/>
      <c r="F55" s="12"/>
      <c r="G55" s="12"/>
      <c r="H55" s="12"/>
      <c r="I55" s="12"/>
      <c r="J55" s="70">
        <v>0</v>
      </c>
      <c r="K55" s="70">
        <v>3700</v>
      </c>
      <c r="L55" s="34">
        <v>92</v>
      </c>
      <c r="M55" s="43">
        <v>0</v>
      </c>
      <c r="N55" s="54">
        <v>3792</v>
      </c>
    </row>
    <row r="56" spans="3:14" ht="12.75" customHeight="1">
      <c r="C56" s="8" t="s">
        <v>80</v>
      </c>
      <c r="D56" s="12"/>
      <c r="E56" s="12"/>
      <c r="F56" s="12"/>
      <c r="G56" s="12"/>
      <c r="H56" s="12"/>
      <c r="I56" s="12"/>
      <c r="J56" s="70">
        <v>0</v>
      </c>
      <c r="K56" s="70">
        <v>0</v>
      </c>
      <c r="L56" s="34">
        <v>6475</v>
      </c>
      <c r="M56" s="43">
        <v>0</v>
      </c>
      <c r="N56" s="54">
        <v>6475</v>
      </c>
    </row>
    <row r="57" spans="3:14" ht="12.75" customHeight="1">
      <c r="C57" s="8" t="s">
        <v>85</v>
      </c>
      <c r="D57" s="12"/>
      <c r="E57" s="12"/>
      <c r="F57" s="12"/>
      <c r="G57" s="12"/>
      <c r="H57" s="12"/>
      <c r="I57" s="12"/>
      <c r="J57" s="70">
        <v>472</v>
      </c>
      <c r="K57" s="70">
        <v>350</v>
      </c>
      <c r="L57" s="34">
        <v>0</v>
      </c>
      <c r="M57" s="43">
        <v>0</v>
      </c>
      <c r="N57" s="54">
        <v>822</v>
      </c>
    </row>
    <row r="58" spans="3:14" ht="12.75" customHeight="1">
      <c r="C58" s="8" t="s">
        <v>83</v>
      </c>
      <c r="D58" s="12"/>
      <c r="E58" s="12"/>
      <c r="F58" s="12"/>
      <c r="G58" s="12"/>
      <c r="H58" s="12"/>
      <c r="I58" s="12"/>
      <c r="J58" s="70">
        <v>0</v>
      </c>
      <c r="K58" s="70">
        <v>720</v>
      </c>
      <c r="L58" s="34">
        <v>0</v>
      </c>
      <c r="M58" s="43">
        <v>0</v>
      </c>
      <c r="N58" s="54">
        <v>720</v>
      </c>
    </row>
    <row r="59" spans="3:14" ht="12.75" customHeight="1">
      <c r="C59" s="8" t="s">
        <v>90</v>
      </c>
      <c r="D59" s="12"/>
      <c r="E59" s="12"/>
      <c r="F59" s="12"/>
      <c r="G59" s="12"/>
      <c r="H59" s="12"/>
      <c r="I59" s="12"/>
      <c r="J59" s="70">
        <v>0</v>
      </c>
      <c r="K59" s="70">
        <v>0</v>
      </c>
      <c r="L59" s="34">
        <v>0</v>
      </c>
      <c r="M59" s="70">
        <f>25+30+28+12+70+400</f>
        <v>565</v>
      </c>
      <c r="N59" s="54">
        <v>565</v>
      </c>
    </row>
    <row r="60" spans="3:14" ht="12.75" customHeight="1">
      <c r="C60" s="8" t="s">
        <v>69</v>
      </c>
      <c r="D60" s="12"/>
      <c r="E60" s="12"/>
      <c r="F60" s="12"/>
      <c r="G60" s="12"/>
      <c r="H60" s="12"/>
      <c r="I60" s="12"/>
      <c r="J60" s="70">
        <f>20+30+20+20</f>
        <v>90</v>
      </c>
      <c r="K60" s="70">
        <v>140</v>
      </c>
      <c r="L60" s="70">
        <f>30+20+30+30+100</f>
        <v>210</v>
      </c>
      <c r="M60" s="70">
        <f>20+20+20+20+50</f>
        <v>130</v>
      </c>
      <c r="N60" s="54">
        <v>570</v>
      </c>
    </row>
    <row r="61" spans="3:14" ht="12.75" customHeight="1">
      <c r="C61" s="8" t="s">
        <v>65</v>
      </c>
      <c r="D61" s="12"/>
      <c r="E61" s="12"/>
      <c r="F61" s="12"/>
      <c r="G61" s="12"/>
      <c r="H61" s="12"/>
      <c r="I61" s="12"/>
      <c r="J61" s="34">
        <v>32</v>
      </c>
      <c r="K61" s="34">
        <f>529.17+702.82</f>
        <v>1231.99</v>
      </c>
      <c r="L61" s="34">
        <f>200+254</f>
        <v>454</v>
      </c>
      <c r="M61" s="43">
        <f>300+300</f>
        <v>600</v>
      </c>
      <c r="N61" s="54">
        <v>2317.99</v>
      </c>
    </row>
    <row r="62" spans="3:14" ht="12.75" customHeight="1">
      <c r="C62" s="8" t="s">
        <v>84</v>
      </c>
      <c r="D62" s="12"/>
      <c r="E62" s="12"/>
      <c r="F62" s="12"/>
      <c r="G62" s="12"/>
      <c r="H62" s="12"/>
      <c r="I62" s="12"/>
      <c r="J62" s="62">
        <v>1660</v>
      </c>
      <c r="K62" s="69">
        <f>203.06+78+17+58.6+50+270+17+18+50+50+80.01+30</f>
        <v>921.6700000000001</v>
      </c>
      <c r="L62" s="53">
        <v>0</v>
      </c>
      <c r="M62" s="63"/>
      <c r="N62" s="54">
        <v>2581.67</v>
      </c>
    </row>
    <row r="63" spans="3:14" ht="12.75" customHeight="1">
      <c r="C63" s="8" t="s">
        <v>71</v>
      </c>
      <c r="D63" s="12"/>
      <c r="E63" s="12"/>
      <c r="F63" s="12"/>
      <c r="G63" s="12"/>
      <c r="H63" s="12"/>
      <c r="I63" s="12"/>
      <c r="J63" s="62">
        <v>0</v>
      </c>
      <c r="K63" s="69">
        <v>0</v>
      </c>
      <c r="L63" s="53">
        <v>0</v>
      </c>
      <c r="M63" s="70">
        <v>110</v>
      </c>
      <c r="N63" s="54">
        <v>110</v>
      </c>
    </row>
    <row r="64" spans="3:14" ht="12.75" customHeight="1">
      <c r="C64" s="8" t="s">
        <v>35</v>
      </c>
      <c r="D64" s="12"/>
      <c r="E64" s="12"/>
      <c r="F64" s="12"/>
      <c r="G64" s="12"/>
      <c r="H64" s="12"/>
      <c r="I64" s="12"/>
      <c r="J64" s="68">
        <v>150</v>
      </c>
      <c r="K64" s="68">
        <v>150</v>
      </c>
      <c r="L64" s="68">
        <v>150</v>
      </c>
      <c r="M64" s="60">
        <v>150</v>
      </c>
      <c r="N64" s="54">
        <v>600</v>
      </c>
    </row>
    <row r="65" spans="3:14" ht="12.75" customHeight="1">
      <c r="C65" s="8" t="s">
        <v>81</v>
      </c>
      <c r="D65" s="12"/>
      <c r="E65" s="12"/>
      <c r="F65" s="12"/>
      <c r="G65" s="12"/>
      <c r="H65" s="12"/>
      <c r="I65" s="12"/>
      <c r="J65" s="68">
        <v>1490.75</v>
      </c>
      <c r="K65" s="68">
        <v>420.18</v>
      </c>
      <c r="L65" s="68">
        <f>400+34.83</f>
        <v>434.83</v>
      </c>
      <c r="M65" s="43">
        <v>466</v>
      </c>
      <c r="N65" s="54">
        <v>2811.76</v>
      </c>
    </row>
    <row r="66" spans="3:14" ht="12.75" customHeight="1">
      <c r="C66" s="8" t="s">
        <v>72</v>
      </c>
      <c r="D66" s="12"/>
      <c r="E66" s="12"/>
      <c r="F66" s="12"/>
      <c r="G66" s="12"/>
      <c r="H66" s="12"/>
      <c r="I66" s="12"/>
      <c r="J66" s="56">
        <v>0</v>
      </c>
      <c r="K66" s="56">
        <v>0</v>
      </c>
      <c r="L66" s="43">
        <v>0</v>
      </c>
      <c r="M66" s="69">
        <v>17.62</v>
      </c>
      <c r="N66" s="54">
        <v>17.62</v>
      </c>
    </row>
    <row r="67" spans="3:14" ht="12.75" customHeight="1">
      <c r="C67" s="8" t="s">
        <v>17</v>
      </c>
      <c r="D67" s="12"/>
      <c r="E67" s="12"/>
      <c r="F67" s="12"/>
      <c r="G67" s="12"/>
      <c r="H67" s="2"/>
      <c r="I67" s="2"/>
      <c r="J67" s="68">
        <v>86.45</v>
      </c>
      <c r="K67" s="68">
        <v>35</v>
      </c>
      <c r="L67" s="68">
        <f>2+21.9</f>
        <v>23.9</v>
      </c>
      <c r="M67" s="57">
        <v>94.7</v>
      </c>
      <c r="N67" s="54">
        <v>240.05</v>
      </c>
    </row>
    <row r="68" spans="3:14" ht="12.75" customHeight="1">
      <c r="C68" s="46"/>
      <c r="D68" s="47"/>
      <c r="E68" s="47"/>
      <c r="F68" s="47"/>
      <c r="G68" s="47"/>
      <c r="H68" s="47"/>
      <c r="I68" s="47"/>
      <c r="J68" s="57"/>
      <c r="K68" s="58"/>
      <c r="L68" s="58"/>
      <c r="M68" s="76"/>
      <c r="N68" s="77"/>
    </row>
    <row r="69" spans="3:15" ht="12.75" customHeight="1">
      <c r="C69" s="20" t="s">
        <v>19</v>
      </c>
      <c r="D69" s="22"/>
      <c r="E69" s="22"/>
      <c r="F69" s="22"/>
      <c r="G69" s="22"/>
      <c r="H69" s="22"/>
      <c r="I69" s="22"/>
      <c r="J69" s="62">
        <f>SUM(J18:J67)</f>
        <v>27385.71</v>
      </c>
      <c r="K69" s="59">
        <f>SUM(K18:K68)</f>
        <v>24000.010000000002</v>
      </c>
      <c r="L69" s="59">
        <f>SUM(L18:L67)</f>
        <v>27621.530000000002</v>
      </c>
      <c r="M69" s="59">
        <f>SUM(M18:M68)</f>
        <v>21881.89</v>
      </c>
      <c r="N69" s="61">
        <f>SUM(N18:N67)</f>
        <v>100889.14000000001</v>
      </c>
      <c r="O69" s="38"/>
    </row>
    <row r="70" spans="3:14" ht="12.75" customHeight="1">
      <c r="C70" s="8" t="s">
        <v>29</v>
      </c>
      <c r="D70" s="12"/>
      <c r="H70" s="12" t="s">
        <v>25</v>
      </c>
      <c r="I70" s="12"/>
      <c r="J70" s="65">
        <v>8348.55</v>
      </c>
      <c r="K70" s="64"/>
      <c r="L70" s="5"/>
      <c r="M70" s="5"/>
      <c r="N70" s="13"/>
    </row>
    <row r="71" spans="3:14" ht="12.75" customHeight="1">
      <c r="C71" s="8"/>
      <c r="D71" s="12"/>
      <c r="H71" s="12" t="s">
        <v>26</v>
      </c>
      <c r="I71" s="12"/>
      <c r="J71" s="66">
        <v>68846.16</v>
      </c>
      <c r="K71" s="64">
        <f>SUM(J70:J71)</f>
        <v>77194.71</v>
      </c>
      <c r="L71" s="5"/>
      <c r="M71" s="5"/>
      <c r="N71" s="13"/>
    </row>
    <row r="72" spans="3:14" ht="12.75" customHeight="1">
      <c r="C72" s="8"/>
      <c r="D72" s="12"/>
      <c r="H72" s="12" t="s">
        <v>27</v>
      </c>
      <c r="I72" s="12"/>
      <c r="J72" s="65"/>
      <c r="K72" s="66">
        <v>24807.85</v>
      </c>
      <c r="L72" s="2"/>
      <c r="M72" s="2"/>
      <c r="N72" s="13">
        <f>SUM(K71:K72)</f>
        <v>102002.56</v>
      </c>
    </row>
    <row r="73" spans="3:14" ht="12.75" customHeight="1">
      <c r="C73" s="10" t="s">
        <v>18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9">
        <f>SUM(N69:N72)</f>
        <v>202891.7</v>
      </c>
    </row>
    <row r="74" spans="3:14" ht="12.75" customHeight="1">
      <c r="C74" s="87" t="s">
        <v>73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</row>
    <row r="75" ht="12.75" customHeight="1">
      <c r="N75" s="4">
        <f>+N15-N73</f>
        <v>0</v>
      </c>
    </row>
    <row r="77" spans="3:13" ht="12.75">
      <c r="C77" s="6" t="s">
        <v>34</v>
      </c>
      <c r="H77" s="6" t="s">
        <v>0</v>
      </c>
      <c r="J77" s="6"/>
      <c r="L77" s="5" t="s">
        <v>8</v>
      </c>
      <c r="M77" s="5"/>
    </row>
    <row r="78" spans="3:13" ht="12.75">
      <c r="C78" s="6" t="s">
        <v>23</v>
      </c>
      <c r="H78" s="6" t="s">
        <v>30</v>
      </c>
      <c r="J78" s="6"/>
      <c r="L78" s="5" t="s">
        <v>9</v>
      </c>
      <c r="M78" s="5"/>
    </row>
    <row r="79" spans="10:13" ht="12.75">
      <c r="J79" s="6"/>
      <c r="L79" s="3" t="s">
        <v>21</v>
      </c>
      <c r="M79" s="5"/>
    </row>
    <row r="80" spans="10:13" ht="12.75">
      <c r="J80" s="6"/>
      <c r="L80" s="3" t="s">
        <v>22</v>
      </c>
      <c r="M80" s="5"/>
    </row>
    <row r="81" spans="11:12" ht="12.75">
      <c r="K81" s="1"/>
      <c r="L81" s="1"/>
    </row>
    <row r="82" spans="3:12" ht="12.75">
      <c r="C82" s="1"/>
      <c r="D82" s="1"/>
      <c r="E82" s="1"/>
      <c r="F82" s="1"/>
      <c r="G82" s="1"/>
      <c r="H82" s="32"/>
      <c r="I82" s="32"/>
      <c r="K82" s="32"/>
      <c r="L82" s="32"/>
    </row>
    <row r="83" spans="3:12" ht="12.75">
      <c r="C83" s="1"/>
      <c r="D83" s="1"/>
      <c r="E83" s="1"/>
      <c r="F83" s="1"/>
      <c r="G83" s="1"/>
      <c r="H83" s="1"/>
      <c r="I83" s="1"/>
      <c r="J83" s="4"/>
      <c r="K83" s="1"/>
      <c r="L83" s="1"/>
    </row>
    <row r="85" spans="3:9" ht="12.75">
      <c r="C85" s="12"/>
      <c r="D85" s="12"/>
      <c r="E85" s="12"/>
      <c r="F85" s="12"/>
      <c r="G85" s="12"/>
      <c r="H85" s="12"/>
      <c r="I85" s="12"/>
    </row>
    <row r="87" spans="11:12" ht="12.75">
      <c r="K87" s="5"/>
      <c r="L87" s="5"/>
    </row>
    <row r="88" spans="11:12" ht="12.75">
      <c r="K88" s="24"/>
      <c r="L88" s="24"/>
    </row>
    <row r="89" spans="5:12" ht="12.75">
      <c r="E89" s="28"/>
      <c r="F89" s="28"/>
      <c r="G89" s="28"/>
      <c r="H89" s="28"/>
      <c r="I89" s="28"/>
      <c r="K89" s="35"/>
      <c r="L89" s="35"/>
    </row>
    <row r="90" spans="5:12" ht="12.75">
      <c r="E90" s="28"/>
      <c r="F90" s="28"/>
      <c r="G90" s="28"/>
      <c r="H90" s="28"/>
      <c r="I90" s="28"/>
      <c r="K90" s="35"/>
      <c r="L90" s="35"/>
    </row>
    <row r="91" spans="5:12" ht="12.75">
      <c r="E91" s="28"/>
      <c r="F91" s="28"/>
      <c r="G91" s="28"/>
      <c r="H91" s="28"/>
      <c r="I91" s="28"/>
      <c r="J91" s="33"/>
      <c r="K91" s="35"/>
      <c r="L91" s="35"/>
    </row>
    <row r="92" spans="5:12" ht="12.75">
      <c r="E92" s="28"/>
      <c r="F92" s="28"/>
      <c r="G92" s="28"/>
      <c r="H92" s="28"/>
      <c r="I92" s="28"/>
      <c r="J92" s="33"/>
      <c r="K92" s="28"/>
      <c r="L92" s="28"/>
    </row>
    <row r="93" spans="7:12" ht="12.75">
      <c r="G93" s="28"/>
      <c r="H93" s="28"/>
      <c r="I93" s="28"/>
      <c r="J93" s="33"/>
      <c r="K93" s="28"/>
      <c r="L93" s="28"/>
    </row>
    <row r="94" spans="7:12" ht="12.75">
      <c r="G94" s="28"/>
      <c r="H94" s="28"/>
      <c r="I94" s="28"/>
      <c r="J94" s="33"/>
      <c r="K94" s="28"/>
      <c r="L94" s="28"/>
    </row>
    <row r="95" spans="7:12" ht="12.75">
      <c r="G95" s="28"/>
      <c r="H95" s="28"/>
      <c r="I95" s="28"/>
      <c r="J95" s="33"/>
      <c r="K95" s="33"/>
      <c r="L95" s="33"/>
    </row>
    <row r="96" spans="7:12" ht="12.75">
      <c r="G96" s="28"/>
      <c r="H96" s="28"/>
      <c r="I96" s="28"/>
      <c r="J96" s="37"/>
      <c r="K96" s="33"/>
      <c r="L96" s="33"/>
    </row>
    <row r="97" spans="7:12" ht="12.75">
      <c r="G97" s="28"/>
      <c r="H97" s="28"/>
      <c r="I97" s="28"/>
      <c r="J97" s="37"/>
      <c r="K97" s="33"/>
      <c r="L97" s="33"/>
    </row>
    <row r="98" spans="7:12" ht="12.75">
      <c r="G98" s="28"/>
      <c r="H98" s="28"/>
      <c r="I98" s="28"/>
      <c r="J98" s="37"/>
      <c r="K98" s="33"/>
      <c r="L98" s="33"/>
    </row>
    <row r="99" spans="7:12" ht="12.75">
      <c r="G99" s="28"/>
      <c r="H99" s="28"/>
      <c r="I99" s="28"/>
      <c r="J99" s="37"/>
      <c r="K99" s="33"/>
      <c r="L99" s="33"/>
    </row>
    <row r="100" spans="7:12" ht="12.75">
      <c r="G100" s="28"/>
      <c r="H100" s="28"/>
      <c r="I100" s="28"/>
      <c r="J100" s="37"/>
      <c r="K100" s="33"/>
      <c r="L100" s="33"/>
    </row>
    <row r="101" spans="7:12" ht="12.75">
      <c r="G101" s="28"/>
      <c r="H101" s="28"/>
      <c r="I101" s="28"/>
      <c r="K101" s="24"/>
      <c r="L101" s="24"/>
    </row>
    <row r="102" spans="7:12" ht="12.75">
      <c r="G102" s="28"/>
      <c r="H102" s="28"/>
      <c r="I102" s="28"/>
      <c r="J102" s="37"/>
      <c r="K102" s="24"/>
      <c r="L102" s="24"/>
    </row>
    <row r="103" spans="7:12" ht="12.75">
      <c r="G103" s="28"/>
      <c r="H103" s="28"/>
      <c r="I103" s="28"/>
      <c r="J103" s="33"/>
      <c r="K103" s="24"/>
      <c r="L103" s="24"/>
    </row>
    <row r="104" spans="7:12" ht="12.75">
      <c r="G104" s="28"/>
      <c r="H104" s="28"/>
      <c r="I104" s="28"/>
      <c r="K104" s="24"/>
      <c r="L104" s="24"/>
    </row>
    <row r="105" spans="7:12" ht="12.75">
      <c r="G105" s="28"/>
      <c r="H105" s="28"/>
      <c r="I105" s="28"/>
      <c r="K105" s="24"/>
      <c r="L105" s="24"/>
    </row>
    <row r="106" spans="2:12" s="30" customFormat="1" ht="12.75">
      <c r="B106" s="6"/>
      <c r="C106" s="6"/>
      <c r="D106" s="6"/>
      <c r="E106" s="6"/>
      <c r="F106" s="6"/>
      <c r="G106" s="28"/>
      <c r="H106" s="28"/>
      <c r="I106" s="28"/>
      <c r="J106" s="5"/>
      <c r="K106" s="24"/>
      <c r="L106" s="24"/>
    </row>
    <row r="107" spans="2:12" s="30" customFormat="1" ht="12.75">
      <c r="B107" s="6"/>
      <c r="C107" s="6"/>
      <c r="D107" s="6"/>
      <c r="E107" s="6"/>
      <c r="F107" s="6"/>
      <c r="G107" s="28"/>
      <c r="H107" s="28"/>
      <c r="I107" s="28"/>
      <c r="J107" s="5"/>
      <c r="K107" s="24"/>
      <c r="L107" s="24"/>
    </row>
    <row r="108" spans="2:12" s="30" customFormat="1" ht="12.75">
      <c r="B108" s="6"/>
      <c r="C108" s="6"/>
      <c r="D108" s="6"/>
      <c r="E108" s="6"/>
      <c r="F108" s="6"/>
      <c r="G108" s="28"/>
      <c r="H108" s="28"/>
      <c r="I108" s="28"/>
      <c r="J108" s="5"/>
      <c r="K108" s="24"/>
      <c r="L108" s="24"/>
    </row>
    <row r="109" spans="2:12" s="30" customFormat="1" ht="12.75">
      <c r="B109" s="6"/>
      <c r="C109" s="6"/>
      <c r="D109" s="6"/>
      <c r="E109" s="6"/>
      <c r="F109" s="6"/>
      <c r="G109" s="28"/>
      <c r="H109" s="28"/>
      <c r="I109" s="28"/>
      <c r="J109" s="5"/>
      <c r="K109" s="24"/>
      <c r="L109" s="24"/>
    </row>
    <row r="110" spans="2:12" s="30" customFormat="1" ht="12.75">
      <c r="B110" s="6"/>
      <c r="C110" s="6"/>
      <c r="D110" s="6"/>
      <c r="E110" s="6"/>
      <c r="F110" s="6"/>
      <c r="G110" s="28"/>
      <c r="H110" s="28"/>
      <c r="I110" s="28"/>
      <c r="J110" s="5"/>
      <c r="K110" s="24"/>
      <c r="L110" s="24"/>
    </row>
    <row r="111" spans="2:12" s="30" customFormat="1" ht="12.75">
      <c r="B111" s="6"/>
      <c r="C111" s="6"/>
      <c r="D111" s="6"/>
      <c r="E111" s="6"/>
      <c r="F111" s="6"/>
      <c r="G111" s="28"/>
      <c r="H111" s="28"/>
      <c r="I111" s="28"/>
      <c r="J111" s="5"/>
      <c r="K111" s="24"/>
      <c r="L111" s="24"/>
    </row>
    <row r="112" spans="2:12" s="30" customFormat="1" ht="12.75">
      <c r="B112" s="6"/>
      <c r="C112" s="6"/>
      <c r="D112" s="6"/>
      <c r="E112" s="6"/>
      <c r="F112" s="6"/>
      <c r="G112" s="28"/>
      <c r="H112" s="28"/>
      <c r="I112" s="28"/>
      <c r="J112" s="5"/>
      <c r="K112" s="24"/>
      <c r="L112" s="24"/>
    </row>
    <row r="113" spans="2:12" s="30" customFormat="1" ht="12.75">
      <c r="B113" s="6"/>
      <c r="C113" s="6"/>
      <c r="D113" s="6"/>
      <c r="E113" s="6"/>
      <c r="F113" s="6"/>
      <c r="G113" s="28"/>
      <c r="H113" s="28"/>
      <c r="I113" s="28"/>
      <c r="J113" s="5"/>
      <c r="K113" s="24"/>
      <c r="L113" s="24"/>
    </row>
    <row r="114" spans="2:12" s="30" customFormat="1" ht="12.75">
      <c r="B114" s="6"/>
      <c r="C114" s="6"/>
      <c r="D114" s="6"/>
      <c r="E114" s="6"/>
      <c r="F114" s="6"/>
      <c r="G114" s="28"/>
      <c r="H114" s="6"/>
      <c r="I114" s="6"/>
      <c r="J114" s="5"/>
      <c r="K114" s="24"/>
      <c r="L114" s="24"/>
    </row>
    <row r="115" spans="2:12" s="30" customFormat="1" ht="12.75">
      <c r="B115" s="6"/>
      <c r="C115" s="6"/>
      <c r="D115" s="6"/>
      <c r="E115" s="6"/>
      <c r="F115" s="6"/>
      <c r="G115" s="28"/>
      <c r="H115" s="6"/>
      <c r="I115" s="6"/>
      <c r="J115" s="5"/>
      <c r="K115" s="24"/>
      <c r="L115" s="24"/>
    </row>
    <row r="116" spans="2:12" s="30" customFormat="1" ht="12.75">
      <c r="B116" s="6"/>
      <c r="C116" s="6"/>
      <c r="D116" s="6"/>
      <c r="E116" s="6"/>
      <c r="F116" s="6"/>
      <c r="G116" s="28"/>
      <c r="H116" s="6"/>
      <c r="I116" s="6"/>
      <c r="J116" s="5"/>
      <c r="K116" s="24"/>
      <c r="L116" s="24"/>
    </row>
    <row r="117" spans="2:12" s="30" customFormat="1" ht="12.75">
      <c r="B117" s="6"/>
      <c r="C117" s="6"/>
      <c r="D117" s="6"/>
      <c r="E117" s="6"/>
      <c r="F117" s="6"/>
      <c r="G117" s="28"/>
      <c r="H117" s="6"/>
      <c r="I117" s="6"/>
      <c r="J117" s="5"/>
      <c r="K117" s="24"/>
      <c r="L117" s="24"/>
    </row>
    <row r="118" spans="2:12" s="30" customFormat="1" ht="12.75">
      <c r="B118" s="6"/>
      <c r="C118" s="6"/>
      <c r="D118" s="6"/>
      <c r="E118" s="6"/>
      <c r="F118" s="6"/>
      <c r="G118" s="28"/>
      <c r="H118" s="6"/>
      <c r="I118" s="6"/>
      <c r="J118" s="5"/>
      <c r="K118" s="24"/>
      <c r="L118" s="24"/>
    </row>
    <row r="119" spans="2:12" s="30" customFormat="1" ht="12.75">
      <c r="B119" s="6"/>
      <c r="C119" s="6"/>
      <c r="D119" s="6"/>
      <c r="E119" s="6"/>
      <c r="F119" s="6"/>
      <c r="G119" s="28"/>
      <c r="H119" s="6"/>
      <c r="I119" s="6"/>
      <c r="J119" s="5"/>
      <c r="K119" s="6"/>
      <c r="L119" s="6"/>
    </row>
    <row r="120" spans="2:12" s="30" customFormat="1" ht="12.75">
      <c r="B120" s="6"/>
      <c r="C120" s="6"/>
      <c r="D120" s="6"/>
      <c r="E120" s="6"/>
      <c r="F120" s="6"/>
      <c r="G120" s="28"/>
      <c r="H120" s="6"/>
      <c r="I120" s="6"/>
      <c r="J120" s="5"/>
      <c r="K120" s="6"/>
      <c r="L120" s="6"/>
    </row>
    <row r="121" spans="2:12" s="30" customFormat="1" ht="12.75">
      <c r="B121" s="6"/>
      <c r="C121" s="6"/>
      <c r="D121" s="6"/>
      <c r="E121" s="6"/>
      <c r="F121" s="6"/>
      <c r="G121" s="28"/>
      <c r="H121" s="6"/>
      <c r="I121" s="6"/>
      <c r="J121" s="5"/>
      <c r="K121" s="6"/>
      <c r="L121" s="6"/>
    </row>
    <row r="122" spans="7:10" s="6" customFormat="1" ht="12.75">
      <c r="G122" s="28"/>
      <c r="J122" s="5"/>
    </row>
    <row r="123" spans="7:10" s="6" customFormat="1" ht="12.75">
      <c r="G123" s="28"/>
      <c r="J123" s="5"/>
    </row>
    <row r="124" spans="7:10" s="6" customFormat="1" ht="12.75">
      <c r="G124" s="28"/>
      <c r="J124" s="5"/>
    </row>
    <row r="125" spans="7:10" s="6" customFormat="1" ht="12.75">
      <c r="G125" s="28"/>
      <c r="J125" s="5"/>
    </row>
    <row r="126" spans="7:10" s="6" customFormat="1" ht="12.75">
      <c r="G126" s="28"/>
      <c r="J126" s="5"/>
    </row>
    <row r="127" spans="7:10" s="6" customFormat="1" ht="12.75">
      <c r="G127" s="28"/>
      <c r="J127" s="5"/>
    </row>
    <row r="128" spans="7:10" s="6" customFormat="1" ht="12.75">
      <c r="G128" s="28"/>
      <c r="J128" s="5"/>
    </row>
    <row r="129" spans="7:10" s="6" customFormat="1" ht="12.75">
      <c r="G129" s="28"/>
      <c r="J129" s="5"/>
    </row>
    <row r="130" spans="7:10" s="6" customFormat="1" ht="12.75">
      <c r="G130" s="28"/>
      <c r="J130" s="5"/>
    </row>
    <row r="131" spans="7:10" s="6" customFormat="1" ht="12.75">
      <c r="G131" s="28"/>
      <c r="J131" s="5"/>
    </row>
    <row r="132" spans="7:10" s="6" customFormat="1" ht="12.75">
      <c r="G132" s="28"/>
      <c r="J132" s="5"/>
    </row>
    <row r="133" spans="7:10" s="6" customFormat="1" ht="12.75">
      <c r="G133" s="28"/>
      <c r="J133" s="5"/>
    </row>
    <row r="134" spans="7:10" s="6" customFormat="1" ht="12.75">
      <c r="G134" s="28"/>
      <c r="J134" s="5"/>
    </row>
    <row r="135" spans="7:10" s="6" customFormat="1" ht="12.75">
      <c r="G135" s="28"/>
      <c r="J135" s="5"/>
    </row>
    <row r="136" spans="7:10" s="6" customFormat="1" ht="12.75">
      <c r="G136" s="28"/>
      <c r="J136" s="5"/>
    </row>
    <row r="137" spans="7:10" s="6" customFormat="1" ht="12.75">
      <c r="G137" s="28"/>
      <c r="J137" s="5"/>
    </row>
    <row r="138" spans="7:10" s="6" customFormat="1" ht="12.75">
      <c r="G138" s="28"/>
      <c r="J138" s="5"/>
    </row>
    <row r="139" spans="7:10" s="6" customFormat="1" ht="12.75">
      <c r="G139" s="28"/>
      <c r="J139" s="5"/>
    </row>
    <row r="140" spans="7:10" s="6" customFormat="1" ht="12.75">
      <c r="G140" s="28"/>
      <c r="J140" s="5"/>
    </row>
    <row r="141" spans="7:10" s="6" customFormat="1" ht="12.75">
      <c r="G141" s="28"/>
      <c r="J141" s="5"/>
    </row>
    <row r="142" spans="7:10" s="6" customFormat="1" ht="12.75">
      <c r="G142" s="28"/>
      <c r="J142" s="5"/>
    </row>
    <row r="143" spans="7:10" s="6" customFormat="1" ht="12.75">
      <c r="G143" s="28"/>
      <c r="J143" s="5"/>
    </row>
    <row r="144" spans="7:10" s="6" customFormat="1" ht="12.75">
      <c r="G144" s="28"/>
      <c r="J144" s="5"/>
    </row>
    <row r="145" spans="7:10" s="6" customFormat="1" ht="12.75">
      <c r="G145" s="28"/>
      <c r="J145" s="5"/>
    </row>
    <row r="146" spans="7:10" s="6" customFormat="1" ht="12.75">
      <c r="G146" s="28"/>
      <c r="J146" s="5"/>
    </row>
    <row r="147" spans="7:10" s="6" customFormat="1" ht="12.75">
      <c r="G147" s="28"/>
      <c r="J147" s="5"/>
    </row>
    <row r="148" spans="7:10" s="6" customFormat="1" ht="12.75">
      <c r="G148" s="28"/>
      <c r="J148" s="5"/>
    </row>
    <row r="149" spans="7:10" s="6" customFormat="1" ht="12.75">
      <c r="G149" s="28"/>
      <c r="J149" s="5"/>
    </row>
    <row r="150" spans="7:10" s="6" customFormat="1" ht="12.75">
      <c r="G150" s="28"/>
      <c r="J150" s="5"/>
    </row>
    <row r="151" spans="7:10" s="6" customFormat="1" ht="12.75">
      <c r="G151" s="28"/>
      <c r="J151" s="5"/>
    </row>
    <row r="152" spans="7:10" s="6" customFormat="1" ht="12.75">
      <c r="G152" s="28"/>
      <c r="J152" s="5"/>
    </row>
    <row r="153" spans="7:10" s="6" customFormat="1" ht="12.75">
      <c r="G153" s="28"/>
      <c r="J153" s="5"/>
    </row>
  </sheetData>
  <sheetProtection password="851B" sheet="1" objects="1" scenarios="1" selectLockedCells="1" selectUnlockedCells="1"/>
  <mergeCells count="6">
    <mergeCell ref="C2:N2"/>
    <mergeCell ref="C3:N3"/>
    <mergeCell ref="C4:N4"/>
    <mergeCell ref="C6:N6"/>
    <mergeCell ref="C7:N7"/>
    <mergeCell ref="C74:N74"/>
  </mergeCells>
  <printOptions/>
  <pageMargins left="0.3937007874015748" right="0.4330708661417323" top="0.31" bottom="0.35" header="0.19" footer="0.28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3"/>
  <sheetViews>
    <sheetView showGridLines="0" zoomScale="75" zoomScaleNormal="75" zoomScalePageLayoutView="0" workbookViewId="0" topLeftCell="A43">
      <selection activeCell="G80" sqref="G80"/>
    </sheetView>
  </sheetViews>
  <sheetFormatPr defaultColWidth="9.140625" defaultRowHeight="12.75"/>
  <cols>
    <col min="1" max="1" width="2.140625" style="0" customWidth="1"/>
    <col min="2" max="3" width="10.00390625" style="6" customWidth="1"/>
    <col min="4" max="4" width="7.28125" style="6" customWidth="1"/>
    <col min="5" max="5" width="8.421875" style="6" customWidth="1"/>
    <col min="6" max="6" width="8.7109375" style="6" customWidth="1"/>
    <col min="7" max="7" width="14.421875" style="6" customWidth="1"/>
    <col min="8" max="8" width="13.00390625" style="6" customWidth="1"/>
    <col min="9" max="9" width="13.140625" style="6" customWidth="1"/>
    <col min="10" max="10" width="16.00390625" style="0" customWidth="1"/>
    <col min="11" max="11" width="2.140625" style="0" customWidth="1"/>
    <col min="12" max="12" width="12.28125" style="0" bestFit="1" customWidth="1"/>
  </cols>
  <sheetData>
    <row r="2" spans="3:10" ht="13.5" customHeight="1">
      <c r="C2" s="84" t="s">
        <v>32</v>
      </c>
      <c r="D2" s="84"/>
      <c r="E2" s="84"/>
      <c r="F2" s="84"/>
      <c r="G2" s="84"/>
      <c r="H2" s="84"/>
      <c r="I2" s="84"/>
      <c r="J2" s="84"/>
    </row>
    <row r="3" spans="3:10" ht="13.5" customHeight="1">
      <c r="C3" s="84" t="s">
        <v>33</v>
      </c>
      <c r="D3" s="84"/>
      <c r="E3" s="84"/>
      <c r="F3" s="84"/>
      <c r="G3" s="84"/>
      <c r="H3" s="84"/>
      <c r="I3" s="84"/>
      <c r="J3" s="84"/>
    </row>
    <row r="4" spans="3:10" ht="12.75">
      <c r="C4" s="85" t="s">
        <v>13</v>
      </c>
      <c r="D4" s="85"/>
      <c r="E4" s="85"/>
      <c r="F4" s="85"/>
      <c r="G4" s="85"/>
      <c r="H4" s="85"/>
      <c r="I4" s="85"/>
      <c r="J4" s="85"/>
    </row>
    <row r="5" ht="8.25" customHeight="1"/>
    <row r="6" spans="3:10" ht="12.75">
      <c r="C6" s="85" t="s">
        <v>14</v>
      </c>
      <c r="D6" s="85"/>
      <c r="E6" s="85"/>
      <c r="F6" s="85"/>
      <c r="G6" s="85"/>
      <c r="H6" s="85"/>
      <c r="I6" s="85"/>
      <c r="J6" s="85"/>
    </row>
    <row r="7" spans="3:10" ht="12.75">
      <c r="C7" s="86" t="s">
        <v>78</v>
      </c>
      <c r="D7" s="86"/>
      <c r="E7" s="86"/>
      <c r="F7" s="86"/>
      <c r="G7" s="86"/>
      <c r="H7" s="86"/>
      <c r="I7" s="86"/>
      <c r="J7" s="86"/>
    </row>
    <row r="8" spans="3:10" ht="12.75">
      <c r="C8" s="10" t="s">
        <v>15</v>
      </c>
      <c r="D8" s="11"/>
      <c r="E8" s="11"/>
      <c r="F8" s="11"/>
      <c r="G8" s="11"/>
      <c r="H8" s="11"/>
      <c r="I8" s="11"/>
      <c r="J8" s="74" t="s">
        <v>64</v>
      </c>
    </row>
    <row r="9" spans="3:10" ht="12.75">
      <c r="C9" s="8" t="s">
        <v>31</v>
      </c>
      <c r="D9" s="12"/>
      <c r="E9" s="12"/>
      <c r="F9" s="12"/>
      <c r="G9" s="12"/>
      <c r="H9" s="12"/>
      <c r="I9" s="12"/>
      <c r="J9" s="78">
        <v>108064.88</v>
      </c>
    </row>
    <row r="10" spans="3:10" ht="12" customHeight="1">
      <c r="C10" s="8" t="s">
        <v>36</v>
      </c>
      <c r="D10" s="12"/>
      <c r="E10" s="12"/>
      <c r="F10" s="12"/>
      <c r="G10" s="12"/>
      <c r="H10" s="12"/>
      <c r="I10" s="12"/>
      <c r="J10" s="42">
        <v>43878.32</v>
      </c>
    </row>
    <row r="11" spans="3:10" ht="12.75">
      <c r="C11" s="10" t="s">
        <v>24</v>
      </c>
      <c r="D11" s="11"/>
      <c r="E11" s="11"/>
      <c r="F11" s="11"/>
      <c r="G11" s="11"/>
      <c r="H11" s="11"/>
      <c r="I11" s="11"/>
      <c r="J11" s="44">
        <f>SUM(J9:J10)</f>
        <v>151943.2</v>
      </c>
    </row>
    <row r="12" spans="3:10" ht="12.75">
      <c r="C12" s="46" t="s">
        <v>28</v>
      </c>
      <c r="D12" s="47"/>
      <c r="E12" s="47" t="s">
        <v>25</v>
      </c>
      <c r="F12" s="47"/>
      <c r="G12" s="2">
        <v>3748.94</v>
      </c>
      <c r="H12" s="5"/>
      <c r="J12" s="21"/>
    </row>
    <row r="13" spans="3:10" ht="12.75">
      <c r="C13" s="8"/>
      <c r="D13" s="15"/>
      <c r="E13" s="12" t="s">
        <v>26</v>
      </c>
      <c r="F13" s="12"/>
      <c r="G13" s="16">
        <v>25046.64</v>
      </c>
      <c r="H13" s="5">
        <f>SUM(G12:G13)</f>
        <v>28795.579999999998</v>
      </c>
      <c r="J13" s="13"/>
    </row>
    <row r="14" spans="3:10" ht="12.75">
      <c r="C14" s="9"/>
      <c r="D14" s="22"/>
      <c r="E14" s="22" t="s">
        <v>27</v>
      </c>
      <c r="F14" s="22"/>
      <c r="G14" s="2"/>
      <c r="H14" s="16">
        <v>22152.92</v>
      </c>
      <c r="J14" s="25">
        <f>SUM(H13:H14)</f>
        <v>50948.5</v>
      </c>
    </row>
    <row r="15" spans="3:10" ht="12.75">
      <c r="C15" s="10" t="s">
        <v>18</v>
      </c>
      <c r="D15" s="17"/>
      <c r="E15" s="17"/>
      <c r="F15" s="17"/>
      <c r="G15" s="18"/>
      <c r="H15" s="17"/>
      <c r="I15" s="17"/>
      <c r="J15" s="45">
        <f>SUM(J11:J14)</f>
        <v>202891.7</v>
      </c>
    </row>
    <row r="16" ht="7.5" customHeight="1"/>
    <row r="17" spans="3:10" ht="12.75">
      <c r="C17" s="10" t="s">
        <v>16</v>
      </c>
      <c r="D17" s="11"/>
      <c r="E17" s="11"/>
      <c r="F17" s="11"/>
      <c r="G17" s="11"/>
      <c r="H17" s="11"/>
      <c r="I17" s="11"/>
      <c r="J17" s="79" t="s">
        <v>64</v>
      </c>
    </row>
    <row r="18" spans="3:10" ht="18" customHeight="1">
      <c r="C18" s="8" t="s">
        <v>51</v>
      </c>
      <c r="D18" s="12"/>
      <c r="E18" s="12"/>
      <c r="F18" s="12"/>
      <c r="G18" s="12"/>
      <c r="H18" s="12"/>
      <c r="I18" s="12"/>
      <c r="J18" s="52">
        <v>6850.61</v>
      </c>
    </row>
    <row r="19" spans="3:10" ht="12.75" customHeight="1">
      <c r="C19" s="8" t="s">
        <v>52</v>
      </c>
      <c r="D19" s="12"/>
      <c r="E19" s="12"/>
      <c r="F19" s="12"/>
      <c r="G19" s="12"/>
      <c r="H19" s="12"/>
      <c r="I19" s="12"/>
      <c r="J19" s="39">
        <v>3196.92</v>
      </c>
    </row>
    <row r="20" spans="3:10" ht="12.75" customHeight="1">
      <c r="C20" s="8" t="s">
        <v>53</v>
      </c>
      <c r="D20" s="12"/>
      <c r="E20" s="12"/>
      <c r="F20" s="12"/>
      <c r="G20" s="12"/>
      <c r="H20" s="12"/>
      <c r="I20" s="12"/>
      <c r="J20" s="39">
        <v>605.44</v>
      </c>
    </row>
    <row r="21" spans="3:10" ht="12.75" customHeight="1">
      <c r="C21" s="8" t="s">
        <v>54</v>
      </c>
      <c r="D21" s="12"/>
      <c r="E21" s="12"/>
      <c r="F21" s="12"/>
      <c r="G21" s="12"/>
      <c r="H21" s="12"/>
      <c r="I21" s="12"/>
      <c r="J21" s="39">
        <v>173.76</v>
      </c>
    </row>
    <row r="22" spans="3:10" ht="12.75" customHeight="1">
      <c r="C22" s="8" t="s">
        <v>20</v>
      </c>
      <c r="D22" s="12"/>
      <c r="E22" s="12"/>
      <c r="F22" s="12"/>
      <c r="G22" s="12"/>
      <c r="H22" s="12"/>
      <c r="I22" s="12"/>
      <c r="J22" s="39">
        <v>3914.6</v>
      </c>
    </row>
    <row r="23" spans="3:10" ht="12.75" customHeight="1">
      <c r="C23" s="8" t="s">
        <v>66</v>
      </c>
      <c r="D23" s="12"/>
      <c r="E23" s="12"/>
      <c r="F23" s="12"/>
      <c r="G23" s="12"/>
      <c r="H23" s="12"/>
      <c r="I23" s="12"/>
      <c r="J23" s="39">
        <v>58.07</v>
      </c>
    </row>
    <row r="24" spans="3:10" ht="12.75" customHeight="1">
      <c r="C24" s="8" t="s">
        <v>70</v>
      </c>
      <c r="D24" s="12"/>
      <c r="E24" s="12"/>
      <c r="F24" s="12"/>
      <c r="G24" s="12"/>
      <c r="H24" s="12"/>
      <c r="I24" s="12"/>
      <c r="J24" s="39">
        <v>371.86</v>
      </c>
    </row>
    <row r="25" spans="3:10" ht="12.75" customHeight="1">
      <c r="C25" s="8" t="s">
        <v>39</v>
      </c>
      <c r="D25" s="12"/>
      <c r="E25" s="12"/>
      <c r="F25" s="12"/>
      <c r="G25" s="12"/>
      <c r="H25" s="12"/>
      <c r="I25" s="12"/>
      <c r="J25" s="39">
        <v>6000</v>
      </c>
    </row>
    <row r="26" spans="3:10" ht="12.75" customHeight="1">
      <c r="C26" s="8" t="s">
        <v>5</v>
      </c>
      <c r="D26" s="12"/>
      <c r="E26" s="12"/>
      <c r="F26" s="12"/>
      <c r="G26" s="12"/>
      <c r="H26" s="12"/>
      <c r="I26" s="12"/>
      <c r="J26" s="39">
        <v>12981.92</v>
      </c>
    </row>
    <row r="27" spans="3:10" ht="12.75" customHeight="1">
      <c r="C27" s="8" t="s">
        <v>55</v>
      </c>
      <c r="D27" s="12"/>
      <c r="E27" s="12"/>
      <c r="F27" s="12"/>
      <c r="G27" s="12"/>
      <c r="I27" s="12"/>
      <c r="J27" s="39">
        <v>1090</v>
      </c>
    </row>
    <row r="28" spans="3:10" ht="12.75" customHeight="1">
      <c r="C28" s="8" t="s">
        <v>3</v>
      </c>
      <c r="D28" s="12"/>
      <c r="E28" s="12"/>
      <c r="F28" s="12"/>
      <c r="G28" s="12"/>
      <c r="H28" s="12"/>
      <c r="I28" s="12"/>
      <c r="J28" s="39">
        <v>2136</v>
      </c>
    </row>
    <row r="29" spans="3:10" ht="12.75" customHeight="1">
      <c r="C29" s="8" t="s">
        <v>88</v>
      </c>
      <c r="D29" s="12"/>
      <c r="E29" s="12"/>
      <c r="F29" s="12"/>
      <c r="G29" s="12"/>
      <c r="H29" s="12"/>
      <c r="I29" s="12"/>
      <c r="J29" s="39">
        <v>75</v>
      </c>
    </row>
    <row r="30" spans="3:10" ht="12.75" customHeight="1">
      <c r="C30" s="8" t="s">
        <v>43</v>
      </c>
      <c r="D30" s="12"/>
      <c r="E30" s="12"/>
      <c r="F30" s="12"/>
      <c r="G30" s="12"/>
      <c r="H30" s="12"/>
      <c r="I30" s="12"/>
      <c r="J30" s="39">
        <v>670</v>
      </c>
    </row>
    <row r="31" spans="3:10" ht="12.75" customHeight="1">
      <c r="C31" s="8" t="s">
        <v>56</v>
      </c>
      <c r="D31" s="12"/>
      <c r="E31" s="12"/>
      <c r="F31" s="12"/>
      <c r="G31" s="12"/>
      <c r="H31" s="12"/>
      <c r="I31" s="12"/>
      <c r="J31" s="39">
        <v>2136.59</v>
      </c>
    </row>
    <row r="32" spans="3:10" ht="12.75" customHeight="1">
      <c r="C32" s="8" t="s">
        <v>12</v>
      </c>
      <c r="D32" s="12"/>
      <c r="E32" s="12"/>
      <c r="F32" s="12"/>
      <c r="G32" s="12"/>
      <c r="H32" s="12"/>
      <c r="I32" s="12"/>
      <c r="J32" s="39">
        <v>341.32</v>
      </c>
    </row>
    <row r="33" spans="3:10" ht="12.75" customHeight="1">
      <c r="C33" s="8" t="s">
        <v>40</v>
      </c>
      <c r="D33" s="12"/>
      <c r="E33" s="12"/>
      <c r="F33" s="12"/>
      <c r="G33" s="12"/>
      <c r="H33" s="12"/>
      <c r="I33" s="12"/>
      <c r="J33" s="39">
        <v>4399.77</v>
      </c>
    </row>
    <row r="34" spans="3:10" ht="12.75" customHeight="1">
      <c r="C34" s="8" t="s">
        <v>37</v>
      </c>
      <c r="D34" s="12"/>
      <c r="E34" s="12"/>
      <c r="F34" s="12"/>
      <c r="G34" s="12"/>
      <c r="H34" s="12"/>
      <c r="I34" s="12"/>
      <c r="J34" s="39">
        <v>96</v>
      </c>
    </row>
    <row r="35" spans="3:10" ht="12.75" customHeight="1">
      <c r="C35" s="8" t="s">
        <v>57</v>
      </c>
      <c r="D35" s="12"/>
      <c r="E35" s="12"/>
      <c r="F35" s="12"/>
      <c r="G35" s="12"/>
      <c r="H35" s="12"/>
      <c r="I35" s="12"/>
      <c r="J35" s="39">
        <v>769.33</v>
      </c>
    </row>
    <row r="36" spans="3:10" ht="12.75" customHeight="1">
      <c r="C36" s="8" t="s">
        <v>58</v>
      </c>
      <c r="D36" s="12"/>
      <c r="E36" s="12"/>
      <c r="F36" s="12"/>
      <c r="G36" s="12"/>
      <c r="H36" s="23"/>
      <c r="I36" s="23"/>
      <c r="J36" s="39">
        <v>842.87</v>
      </c>
    </row>
    <row r="37" spans="3:10" ht="12.75" customHeight="1">
      <c r="C37" s="8" t="s">
        <v>59</v>
      </c>
      <c r="D37" s="12"/>
      <c r="E37" s="12"/>
      <c r="F37" s="12"/>
      <c r="G37" s="12"/>
      <c r="H37" s="12"/>
      <c r="I37" s="12"/>
      <c r="J37" s="39">
        <v>2409.44</v>
      </c>
    </row>
    <row r="38" spans="3:10" ht="12.75" customHeight="1">
      <c r="C38" s="8" t="s">
        <v>89</v>
      </c>
      <c r="D38" s="12"/>
      <c r="E38" s="12"/>
      <c r="F38" s="12"/>
      <c r="G38" s="12"/>
      <c r="H38" s="12"/>
      <c r="I38" s="12"/>
      <c r="J38" s="39">
        <v>788</v>
      </c>
    </row>
    <row r="39" spans="3:10" ht="12.75" customHeight="1">
      <c r="C39" s="8" t="s">
        <v>60</v>
      </c>
      <c r="D39" s="12"/>
      <c r="E39" s="12"/>
      <c r="F39" s="12"/>
      <c r="G39" s="12"/>
      <c r="H39" s="12"/>
      <c r="I39" s="12"/>
      <c r="J39" s="39">
        <v>1255.03</v>
      </c>
    </row>
    <row r="40" spans="3:10" ht="12.75" customHeight="1">
      <c r="C40" s="36" t="s">
        <v>41</v>
      </c>
      <c r="D40" s="12"/>
      <c r="E40" s="12"/>
      <c r="F40" s="12"/>
      <c r="G40" s="12"/>
      <c r="H40" s="12"/>
      <c r="I40" s="12"/>
      <c r="J40" s="39">
        <v>3049.94</v>
      </c>
    </row>
    <row r="41" spans="3:10" ht="12.75" customHeight="1">
      <c r="C41" s="36" t="s">
        <v>48</v>
      </c>
      <c r="D41" s="12"/>
      <c r="E41" s="12"/>
      <c r="F41" s="12"/>
      <c r="G41" s="12"/>
      <c r="H41" s="12"/>
      <c r="I41" s="12"/>
      <c r="J41" s="39">
        <v>496</v>
      </c>
    </row>
    <row r="42" spans="3:10" ht="12.75" customHeight="1">
      <c r="C42" s="36" t="s">
        <v>38</v>
      </c>
      <c r="D42" s="12"/>
      <c r="E42" s="12"/>
      <c r="F42" s="12"/>
      <c r="G42" s="12"/>
      <c r="H42" s="12"/>
      <c r="I42" s="12"/>
      <c r="J42" s="39">
        <v>381.75</v>
      </c>
    </row>
    <row r="43" spans="3:10" ht="12.75" customHeight="1">
      <c r="C43" s="8" t="s">
        <v>67</v>
      </c>
      <c r="D43" s="12"/>
      <c r="E43" s="12"/>
      <c r="F43" s="12"/>
      <c r="G43" s="12"/>
      <c r="H43" s="12"/>
      <c r="I43" s="12"/>
      <c r="J43" s="39">
        <v>750</v>
      </c>
    </row>
    <row r="44" spans="3:10" ht="12.75" customHeight="1">
      <c r="C44" s="36" t="s">
        <v>2</v>
      </c>
      <c r="D44" s="12"/>
      <c r="E44" s="12"/>
      <c r="F44" s="12"/>
      <c r="G44" s="12"/>
      <c r="H44" s="12"/>
      <c r="I44" s="12"/>
      <c r="J44" s="39">
        <v>3980</v>
      </c>
    </row>
    <row r="45" spans="3:10" ht="12.75" customHeight="1">
      <c r="C45" s="36" t="s">
        <v>68</v>
      </c>
      <c r="D45" s="12"/>
      <c r="E45" s="12"/>
      <c r="F45" s="12"/>
      <c r="G45" s="12"/>
      <c r="H45" s="12"/>
      <c r="I45" s="12"/>
      <c r="J45" s="39">
        <v>2469</v>
      </c>
    </row>
    <row r="46" spans="3:10" ht="12.75" customHeight="1">
      <c r="C46" s="36" t="s">
        <v>11</v>
      </c>
      <c r="D46" s="12"/>
      <c r="E46" s="12"/>
      <c r="F46" s="12"/>
      <c r="G46" s="12"/>
      <c r="H46" s="12"/>
      <c r="I46" s="12"/>
      <c r="J46" s="39">
        <v>890</v>
      </c>
    </row>
    <row r="47" spans="3:10" ht="12.75" customHeight="1">
      <c r="C47" s="8" t="s">
        <v>4</v>
      </c>
      <c r="D47" s="12"/>
      <c r="E47" s="12"/>
      <c r="F47" s="12"/>
      <c r="G47" s="12"/>
      <c r="H47" s="12"/>
      <c r="I47" s="12"/>
      <c r="J47" s="39">
        <v>2252.68</v>
      </c>
    </row>
    <row r="48" spans="3:10" ht="12.75" customHeight="1">
      <c r="C48" s="8" t="s">
        <v>10</v>
      </c>
      <c r="D48" s="12"/>
      <c r="E48" s="12"/>
      <c r="F48" s="12"/>
      <c r="G48" s="12"/>
      <c r="H48" s="12"/>
      <c r="I48" s="12"/>
      <c r="J48" s="39">
        <v>2591.07</v>
      </c>
    </row>
    <row r="49" spans="3:10" ht="12.75" customHeight="1">
      <c r="C49" s="8" t="s">
        <v>42</v>
      </c>
      <c r="D49" s="12"/>
      <c r="E49" s="12"/>
      <c r="F49" s="12"/>
      <c r="G49" s="12"/>
      <c r="H49" s="12"/>
      <c r="I49" s="12"/>
      <c r="J49" s="39">
        <v>50</v>
      </c>
    </row>
    <row r="50" spans="3:10" ht="12.75" customHeight="1">
      <c r="C50" s="8" t="s">
        <v>7</v>
      </c>
      <c r="D50" s="12"/>
      <c r="E50" s="12"/>
      <c r="F50" s="12"/>
      <c r="G50" s="12"/>
      <c r="H50" s="12"/>
      <c r="I50" s="12"/>
      <c r="J50" s="39">
        <v>420</v>
      </c>
    </row>
    <row r="51" spans="3:10" ht="12.75" customHeight="1">
      <c r="C51" s="8" t="s">
        <v>61</v>
      </c>
      <c r="D51" s="12"/>
      <c r="E51" s="12"/>
      <c r="F51" s="12"/>
      <c r="G51" s="12"/>
      <c r="H51" s="12"/>
      <c r="I51" s="12"/>
      <c r="J51" s="39">
        <v>7938.08</v>
      </c>
    </row>
    <row r="52" spans="3:10" ht="12.75" customHeight="1">
      <c r="C52" s="8" t="s">
        <v>6</v>
      </c>
      <c r="D52" s="12"/>
      <c r="E52" s="12"/>
      <c r="F52" s="12"/>
      <c r="G52" s="12"/>
      <c r="H52" s="12"/>
      <c r="I52" s="12"/>
      <c r="J52" s="39">
        <v>1200</v>
      </c>
    </row>
    <row r="53" spans="3:10" ht="12.75" customHeight="1">
      <c r="C53" s="8" t="s">
        <v>82</v>
      </c>
      <c r="D53" s="12"/>
      <c r="E53" s="12"/>
      <c r="F53" s="12"/>
      <c r="G53" s="12"/>
      <c r="H53" s="12"/>
      <c r="I53" s="12"/>
      <c r="J53" s="39">
        <v>1000</v>
      </c>
    </row>
    <row r="54" spans="3:10" ht="12.75" customHeight="1">
      <c r="C54" s="8" t="s">
        <v>87</v>
      </c>
      <c r="D54" s="12"/>
      <c r="E54" s="12"/>
      <c r="F54" s="12"/>
      <c r="G54" s="12"/>
      <c r="H54" s="12"/>
      <c r="I54" s="12"/>
      <c r="J54" s="39">
        <v>635</v>
      </c>
    </row>
    <row r="55" spans="3:10" ht="12.75" customHeight="1">
      <c r="C55" s="8" t="s">
        <v>86</v>
      </c>
      <c r="D55" s="12"/>
      <c r="E55" s="12"/>
      <c r="F55" s="12"/>
      <c r="G55" s="12"/>
      <c r="H55" s="12"/>
      <c r="I55" s="12"/>
      <c r="J55" s="39">
        <v>3792</v>
      </c>
    </row>
    <row r="56" spans="3:10" ht="12.75" customHeight="1">
      <c r="C56" s="8" t="s">
        <v>80</v>
      </c>
      <c r="D56" s="12"/>
      <c r="E56" s="12"/>
      <c r="F56" s="12"/>
      <c r="G56" s="12"/>
      <c r="H56" s="12"/>
      <c r="I56" s="12"/>
      <c r="J56" s="39">
        <v>6475</v>
      </c>
    </row>
    <row r="57" spans="3:10" ht="12.75" customHeight="1">
      <c r="C57" s="8" t="s">
        <v>85</v>
      </c>
      <c r="D57" s="12"/>
      <c r="E57" s="12"/>
      <c r="F57" s="12"/>
      <c r="G57" s="12"/>
      <c r="H57" s="12"/>
      <c r="I57" s="12"/>
      <c r="J57" s="39">
        <v>822</v>
      </c>
    </row>
    <row r="58" spans="3:10" ht="12.75" customHeight="1">
      <c r="C58" s="8" t="s">
        <v>83</v>
      </c>
      <c r="D58" s="12"/>
      <c r="E58" s="12"/>
      <c r="F58" s="12"/>
      <c r="G58" s="12"/>
      <c r="H58" s="12"/>
      <c r="I58" s="12"/>
      <c r="J58" s="39">
        <v>720</v>
      </c>
    </row>
    <row r="59" spans="3:10" ht="12.75" customHeight="1">
      <c r="C59" s="8" t="s">
        <v>90</v>
      </c>
      <c r="D59" s="12"/>
      <c r="E59" s="12"/>
      <c r="F59" s="12"/>
      <c r="G59" s="12"/>
      <c r="H59" s="12"/>
      <c r="I59" s="12"/>
      <c r="J59" s="39">
        <v>565</v>
      </c>
    </row>
    <row r="60" spans="3:10" ht="12.75" customHeight="1">
      <c r="C60" s="8" t="s">
        <v>69</v>
      </c>
      <c r="D60" s="12"/>
      <c r="E60" s="12"/>
      <c r="F60" s="12"/>
      <c r="G60" s="12"/>
      <c r="H60" s="12"/>
      <c r="I60" s="12"/>
      <c r="J60" s="39">
        <v>570</v>
      </c>
    </row>
    <row r="61" spans="3:10" ht="12.75" customHeight="1">
      <c r="C61" s="8" t="s">
        <v>65</v>
      </c>
      <c r="D61" s="12"/>
      <c r="E61" s="12"/>
      <c r="F61" s="12"/>
      <c r="G61" s="12"/>
      <c r="H61" s="12"/>
      <c r="I61" s="12"/>
      <c r="J61" s="39">
        <v>2317.99</v>
      </c>
    </row>
    <row r="62" spans="3:10" ht="12.75" customHeight="1">
      <c r="C62" s="8" t="s">
        <v>84</v>
      </c>
      <c r="D62" s="12"/>
      <c r="E62" s="12"/>
      <c r="F62" s="12"/>
      <c r="G62" s="12"/>
      <c r="H62" s="12"/>
      <c r="I62" s="12"/>
      <c r="J62" s="39">
        <v>2581.67</v>
      </c>
    </row>
    <row r="63" spans="3:10" ht="12.75" customHeight="1">
      <c r="C63" s="8" t="s">
        <v>71</v>
      </c>
      <c r="D63" s="12"/>
      <c r="E63" s="12"/>
      <c r="F63" s="12"/>
      <c r="G63" s="12"/>
      <c r="H63" s="12"/>
      <c r="I63" s="12"/>
      <c r="J63" s="39">
        <v>110</v>
      </c>
    </row>
    <row r="64" spans="3:10" ht="12.75" customHeight="1">
      <c r="C64" s="8" t="s">
        <v>35</v>
      </c>
      <c r="D64" s="12"/>
      <c r="E64" s="12"/>
      <c r="F64" s="12"/>
      <c r="G64" s="12"/>
      <c r="H64" s="12"/>
      <c r="I64" s="12"/>
      <c r="J64" s="39">
        <v>600</v>
      </c>
    </row>
    <row r="65" spans="3:10" ht="12.75" customHeight="1">
      <c r="C65" s="8" t="s">
        <v>81</v>
      </c>
      <c r="D65" s="12"/>
      <c r="E65" s="12"/>
      <c r="F65" s="12"/>
      <c r="G65" s="12"/>
      <c r="H65" s="12"/>
      <c r="I65" s="12"/>
      <c r="J65" s="39">
        <v>2811.76</v>
      </c>
    </row>
    <row r="66" spans="3:10" ht="12.75" customHeight="1">
      <c r="C66" s="8" t="s">
        <v>72</v>
      </c>
      <c r="D66" s="12"/>
      <c r="E66" s="12"/>
      <c r="F66" s="12"/>
      <c r="G66" s="12"/>
      <c r="H66" s="12"/>
      <c r="I66" s="12"/>
      <c r="J66" s="39">
        <v>17.62</v>
      </c>
    </row>
    <row r="67" spans="3:10" ht="12.75" customHeight="1">
      <c r="C67" s="8" t="s">
        <v>17</v>
      </c>
      <c r="D67" s="12"/>
      <c r="E67" s="12"/>
      <c r="F67" s="12"/>
      <c r="G67" s="12"/>
      <c r="H67" s="2"/>
      <c r="I67" s="2"/>
      <c r="J67" s="81">
        <v>240.05</v>
      </c>
    </row>
    <row r="68" spans="3:10" ht="12.75" customHeight="1">
      <c r="C68" s="46"/>
      <c r="D68" s="47"/>
      <c r="E68" s="47"/>
      <c r="F68" s="47"/>
      <c r="G68" s="47"/>
      <c r="H68" s="47"/>
      <c r="I68" s="47"/>
      <c r="J68" s="80"/>
    </row>
    <row r="69" spans="3:11" ht="12.75" customHeight="1">
      <c r="C69" s="20" t="s">
        <v>19</v>
      </c>
      <c r="D69" s="22"/>
      <c r="E69" s="22"/>
      <c r="F69" s="22"/>
      <c r="G69" s="22"/>
      <c r="H69" s="22"/>
      <c r="I69" s="22"/>
      <c r="J69" s="61">
        <f>SUM(J18:J67)</f>
        <v>100889.14000000001</v>
      </c>
      <c r="K69" s="38"/>
    </row>
    <row r="70" spans="3:10" ht="12.75" customHeight="1">
      <c r="C70" s="8" t="s">
        <v>29</v>
      </c>
      <c r="D70" s="12"/>
      <c r="E70" s="12" t="s">
        <v>25</v>
      </c>
      <c r="F70" s="12"/>
      <c r="G70" s="65">
        <v>8348.55</v>
      </c>
      <c r="H70" s="64"/>
      <c r="J70" s="13"/>
    </row>
    <row r="71" spans="3:10" ht="12.75" customHeight="1">
      <c r="C71" s="8"/>
      <c r="D71" s="12"/>
      <c r="E71" s="12" t="s">
        <v>26</v>
      </c>
      <c r="F71" s="12"/>
      <c r="G71" s="66">
        <v>68846.16</v>
      </c>
      <c r="H71" s="64">
        <f>SUM(G70:G71)</f>
        <v>77194.71</v>
      </c>
      <c r="J71" s="13"/>
    </row>
    <row r="72" spans="3:10" ht="12.75" customHeight="1">
      <c r="C72" s="8"/>
      <c r="D72" s="12"/>
      <c r="E72" s="12" t="s">
        <v>27</v>
      </c>
      <c r="F72" s="12"/>
      <c r="G72" s="65"/>
      <c r="H72" s="66">
        <v>24807.85</v>
      </c>
      <c r="J72" s="13">
        <f>SUM(H71:H72)</f>
        <v>102002.56</v>
      </c>
    </row>
    <row r="73" spans="3:10" ht="12.75" customHeight="1">
      <c r="C73" s="10" t="s">
        <v>18</v>
      </c>
      <c r="D73" s="11"/>
      <c r="E73" s="11"/>
      <c r="F73" s="11"/>
      <c r="G73" s="11"/>
      <c r="H73" s="11"/>
      <c r="I73" s="11"/>
      <c r="J73" s="19">
        <f>SUM(J69:J72)</f>
        <v>202891.7</v>
      </c>
    </row>
    <row r="74" spans="3:10" ht="12.75" customHeight="1">
      <c r="C74" s="87" t="s">
        <v>73</v>
      </c>
      <c r="D74" s="87"/>
      <c r="E74" s="87"/>
      <c r="F74" s="87"/>
      <c r="G74" s="87"/>
      <c r="H74" s="87"/>
      <c r="I74" s="87"/>
      <c r="J74" s="87"/>
    </row>
    <row r="75" ht="12.75" customHeight="1">
      <c r="J75" s="4">
        <f>+J15-J73</f>
        <v>0</v>
      </c>
    </row>
    <row r="77" spans="3:9" ht="12.75">
      <c r="C77" s="6" t="s">
        <v>34</v>
      </c>
      <c r="G77" s="6" t="s">
        <v>0</v>
      </c>
      <c r="I77" s="5" t="s">
        <v>8</v>
      </c>
    </row>
    <row r="78" spans="3:9" ht="12.75">
      <c r="C78" s="6" t="s">
        <v>23</v>
      </c>
      <c r="G78" s="6" t="s">
        <v>30</v>
      </c>
      <c r="I78" s="5" t="s">
        <v>9</v>
      </c>
    </row>
    <row r="79" ht="12.75">
      <c r="I79" s="3" t="s">
        <v>21</v>
      </c>
    </row>
    <row r="80" ht="12.75">
      <c r="I80" s="3" t="s">
        <v>22</v>
      </c>
    </row>
    <row r="82" spans="3:9" ht="12.75">
      <c r="C82" s="1"/>
      <c r="D82" s="1"/>
      <c r="E82" s="1"/>
      <c r="F82" s="1"/>
      <c r="G82" s="1"/>
      <c r="H82" s="32"/>
      <c r="I82" s="32"/>
    </row>
    <row r="83" spans="3:9" ht="12.75">
      <c r="C83" s="1"/>
      <c r="D83" s="1"/>
      <c r="E83" s="1"/>
      <c r="F83" s="1"/>
      <c r="G83" s="1"/>
      <c r="H83" s="1"/>
      <c r="I83" s="1"/>
    </row>
    <row r="85" spans="3:9" ht="12.75">
      <c r="C85" s="12"/>
      <c r="D85" s="12"/>
      <c r="E85" s="12"/>
      <c r="F85" s="12"/>
      <c r="G85" s="12"/>
      <c r="H85" s="12"/>
      <c r="I85" s="12"/>
    </row>
    <row r="89" spans="5:9" ht="12.75">
      <c r="E89" s="28"/>
      <c r="F89" s="28"/>
      <c r="G89" s="28"/>
      <c r="H89" s="28"/>
      <c r="I89" s="28"/>
    </row>
    <row r="90" spans="5:9" ht="12.75">
      <c r="E90" s="28"/>
      <c r="F90" s="28"/>
      <c r="G90" s="28"/>
      <c r="H90" s="28"/>
      <c r="I90" s="28"/>
    </row>
    <row r="91" spans="5:9" ht="12.75">
      <c r="E91" s="28"/>
      <c r="F91" s="28"/>
      <c r="G91" s="28"/>
      <c r="H91" s="28"/>
      <c r="I91" s="28"/>
    </row>
    <row r="92" spans="5:9" ht="12.75">
      <c r="E92" s="28"/>
      <c r="F92" s="28"/>
      <c r="G92" s="28"/>
      <c r="H92" s="28"/>
      <c r="I92" s="28"/>
    </row>
    <row r="93" spans="7:9" ht="12.75">
      <c r="G93" s="28"/>
      <c r="H93" s="28"/>
      <c r="I93" s="28"/>
    </row>
    <row r="94" spans="7:9" ht="12.75">
      <c r="G94" s="28"/>
      <c r="H94" s="28"/>
      <c r="I94" s="28"/>
    </row>
    <row r="95" spans="7:9" ht="12.75">
      <c r="G95" s="28"/>
      <c r="H95" s="28"/>
      <c r="I95" s="28"/>
    </row>
    <row r="96" spans="7:9" ht="12.75">
      <c r="G96" s="28"/>
      <c r="H96" s="28"/>
      <c r="I96" s="28"/>
    </row>
    <row r="97" spans="7:9" ht="12.75">
      <c r="G97" s="28"/>
      <c r="H97" s="28"/>
      <c r="I97" s="28"/>
    </row>
    <row r="98" spans="7:9" ht="12.75">
      <c r="G98" s="28"/>
      <c r="H98" s="28"/>
      <c r="I98" s="28"/>
    </row>
    <row r="99" spans="7:9" ht="12.75">
      <c r="G99" s="28"/>
      <c r="H99" s="28"/>
      <c r="I99" s="28"/>
    </row>
    <row r="100" spans="7:9" ht="12.75">
      <c r="G100" s="28"/>
      <c r="H100" s="28"/>
      <c r="I100" s="28"/>
    </row>
    <row r="101" spans="7:9" ht="12.75">
      <c r="G101" s="28"/>
      <c r="H101" s="28"/>
      <c r="I101" s="28"/>
    </row>
    <row r="102" spans="7:9" ht="12.75">
      <c r="G102" s="28"/>
      <c r="H102" s="28"/>
      <c r="I102" s="28"/>
    </row>
    <row r="103" spans="7:9" ht="12.75">
      <c r="G103" s="28"/>
      <c r="H103" s="28"/>
      <c r="I103" s="28"/>
    </row>
    <row r="104" spans="7:9" ht="12.75">
      <c r="G104" s="28"/>
      <c r="H104" s="28"/>
      <c r="I104" s="28"/>
    </row>
    <row r="105" spans="7:9" ht="12.75">
      <c r="G105" s="28"/>
      <c r="H105" s="28"/>
      <c r="I105" s="28"/>
    </row>
    <row r="106" spans="2:9" s="30" customFormat="1" ht="12.75">
      <c r="B106" s="6"/>
      <c r="C106" s="6"/>
      <c r="D106" s="6"/>
      <c r="E106" s="6"/>
      <c r="F106" s="6"/>
      <c r="G106" s="28"/>
      <c r="H106" s="28"/>
      <c r="I106" s="28"/>
    </row>
    <row r="107" spans="2:9" s="30" customFormat="1" ht="12.75">
      <c r="B107" s="6"/>
      <c r="C107" s="6"/>
      <c r="D107" s="6"/>
      <c r="E107" s="6"/>
      <c r="F107" s="6"/>
      <c r="G107" s="28"/>
      <c r="H107" s="28"/>
      <c r="I107" s="28"/>
    </row>
    <row r="108" spans="2:9" s="30" customFormat="1" ht="12.75">
      <c r="B108" s="6"/>
      <c r="C108" s="6"/>
      <c r="D108" s="6"/>
      <c r="E108" s="6"/>
      <c r="F108" s="6"/>
      <c r="G108" s="28"/>
      <c r="H108" s="28"/>
      <c r="I108" s="28"/>
    </row>
    <row r="109" spans="2:9" s="30" customFormat="1" ht="12.75">
      <c r="B109" s="6"/>
      <c r="C109" s="6"/>
      <c r="D109" s="6"/>
      <c r="E109" s="6"/>
      <c r="F109" s="6"/>
      <c r="G109" s="28"/>
      <c r="H109" s="28"/>
      <c r="I109" s="28"/>
    </row>
    <row r="110" spans="2:9" s="30" customFormat="1" ht="12.75">
      <c r="B110" s="6"/>
      <c r="C110" s="6"/>
      <c r="D110" s="6"/>
      <c r="E110" s="6"/>
      <c r="F110" s="6"/>
      <c r="G110" s="28"/>
      <c r="H110" s="28"/>
      <c r="I110" s="28"/>
    </row>
    <row r="111" spans="2:9" s="30" customFormat="1" ht="12.75">
      <c r="B111" s="6"/>
      <c r="C111" s="6"/>
      <c r="D111" s="6"/>
      <c r="E111" s="6"/>
      <c r="F111" s="6"/>
      <c r="G111" s="28"/>
      <c r="H111" s="28"/>
      <c r="I111" s="28"/>
    </row>
    <row r="112" spans="2:9" s="30" customFormat="1" ht="12.75">
      <c r="B112" s="6"/>
      <c r="C112" s="6"/>
      <c r="D112" s="6"/>
      <c r="E112" s="6"/>
      <c r="F112" s="6"/>
      <c r="G112" s="28"/>
      <c r="H112" s="28"/>
      <c r="I112" s="28"/>
    </row>
    <row r="113" spans="2:9" s="30" customFormat="1" ht="12.75">
      <c r="B113" s="6"/>
      <c r="C113" s="6"/>
      <c r="D113" s="6"/>
      <c r="E113" s="6"/>
      <c r="F113" s="6"/>
      <c r="G113" s="28"/>
      <c r="H113" s="28"/>
      <c r="I113" s="28"/>
    </row>
    <row r="114" spans="2:9" s="30" customFormat="1" ht="12.75">
      <c r="B114" s="6"/>
      <c r="C114" s="6"/>
      <c r="D114" s="6"/>
      <c r="E114" s="6"/>
      <c r="F114" s="6"/>
      <c r="G114" s="28"/>
      <c r="H114" s="6"/>
      <c r="I114" s="6"/>
    </row>
    <row r="115" spans="2:9" s="30" customFormat="1" ht="12.75">
      <c r="B115" s="6"/>
      <c r="C115" s="6"/>
      <c r="D115" s="6"/>
      <c r="E115" s="6"/>
      <c r="F115" s="6"/>
      <c r="G115" s="28"/>
      <c r="H115" s="6"/>
      <c r="I115" s="6"/>
    </row>
    <row r="116" spans="2:9" s="30" customFormat="1" ht="12.75">
      <c r="B116" s="6"/>
      <c r="C116" s="6"/>
      <c r="D116" s="6"/>
      <c r="E116" s="6"/>
      <c r="F116" s="6"/>
      <c r="G116" s="28"/>
      <c r="H116" s="6"/>
      <c r="I116" s="6"/>
    </row>
    <row r="117" spans="2:9" s="30" customFormat="1" ht="12.75">
      <c r="B117" s="6"/>
      <c r="C117" s="6"/>
      <c r="D117" s="6"/>
      <c r="E117" s="6"/>
      <c r="F117" s="6"/>
      <c r="G117" s="28"/>
      <c r="H117" s="6"/>
      <c r="I117" s="6"/>
    </row>
    <row r="118" spans="2:9" s="30" customFormat="1" ht="12.75">
      <c r="B118" s="6"/>
      <c r="C118" s="6"/>
      <c r="D118" s="6"/>
      <c r="E118" s="6"/>
      <c r="F118" s="6"/>
      <c r="G118" s="28"/>
      <c r="H118" s="6"/>
      <c r="I118" s="6"/>
    </row>
    <row r="119" spans="2:9" s="30" customFormat="1" ht="12.75">
      <c r="B119" s="6"/>
      <c r="C119" s="6"/>
      <c r="D119" s="6"/>
      <c r="E119" s="6"/>
      <c r="F119" s="6"/>
      <c r="G119" s="28"/>
      <c r="H119" s="6"/>
      <c r="I119" s="6"/>
    </row>
    <row r="120" spans="2:9" s="30" customFormat="1" ht="12.75">
      <c r="B120" s="6"/>
      <c r="C120" s="6"/>
      <c r="D120" s="6"/>
      <c r="E120" s="6"/>
      <c r="F120" s="6"/>
      <c r="G120" s="28"/>
      <c r="H120" s="6"/>
      <c r="I120" s="6"/>
    </row>
    <row r="121" spans="2:9" s="30" customFormat="1" ht="12.75">
      <c r="B121" s="6"/>
      <c r="C121" s="6"/>
      <c r="D121" s="6"/>
      <c r="E121" s="6"/>
      <c r="F121" s="6"/>
      <c r="G121" s="28"/>
      <c r="H121" s="6"/>
      <c r="I121" s="6"/>
    </row>
    <row r="122" s="6" customFormat="1" ht="12.75">
      <c r="G122" s="28"/>
    </row>
    <row r="123" s="6" customFormat="1" ht="12.75">
      <c r="G123" s="28"/>
    </row>
    <row r="124" s="6" customFormat="1" ht="12.75">
      <c r="G124" s="28"/>
    </row>
    <row r="125" s="6" customFormat="1" ht="12.75">
      <c r="G125" s="28"/>
    </row>
    <row r="126" s="6" customFormat="1" ht="12.75">
      <c r="G126" s="28"/>
    </row>
    <row r="127" s="6" customFormat="1" ht="12.75">
      <c r="G127" s="28"/>
    </row>
    <row r="128" s="6" customFormat="1" ht="12.75">
      <c r="G128" s="28"/>
    </row>
    <row r="129" s="6" customFormat="1" ht="12.75">
      <c r="G129" s="28"/>
    </row>
    <row r="130" s="6" customFormat="1" ht="12.75">
      <c r="G130" s="28"/>
    </row>
    <row r="131" s="6" customFormat="1" ht="12.75">
      <c r="G131" s="28"/>
    </row>
    <row r="132" s="6" customFormat="1" ht="12.75">
      <c r="G132" s="28"/>
    </row>
    <row r="133" s="6" customFormat="1" ht="12.75">
      <c r="G133" s="28"/>
    </row>
    <row r="134" s="6" customFormat="1" ht="12.75">
      <c r="G134" s="28"/>
    </row>
    <row r="135" s="6" customFormat="1" ht="12.75">
      <c r="G135" s="28"/>
    </row>
    <row r="136" s="6" customFormat="1" ht="12.75">
      <c r="G136" s="28"/>
    </row>
    <row r="137" s="6" customFormat="1" ht="12.75">
      <c r="G137" s="28"/>
    </row>
    <row r="138" s="6" customFormat="1" ht="12.75">
      <c r="G138" s="28"/>
    </row>
    <row r="139" s="6" customFormat="1" ht="12.75">
      <c r="G139" s="28"/>
    </row>
    <row r="140" s="6" customFormat="1" ht="12.75">
      <c r="G140" s="28"/>
    </row>
    <row r="141" s="6" customFormat="1" ht="12.75">
      <c r="G141" s="28"/>
    </row>
    <row r="142" s="6" customFormat="1" ht="12.75">
      <c r="G142" s="28"/>
    </row>
    <row r="143" s="6" customFormat="1" ht="12.75">
      <c r="G143" s="28"/>
    </row>
    <row r="144" s="6" customFormat="1" ht="12.75">
      <c r="G144" s="28"/>
    </row>
    <row r="145" s="6" customFormat="1" ht="12.75">
      <c r="G145" s="28"/>
    </row>
    <row r="146" s="6" customFormat="1" ht="12.75">
      <c r="G146" s="28"/>
    </row>
    <row r="147" s="6" customFormat="1" ht="12.75">
      <c r="G147" s="28"/>
    </row>
    <row r="148" s="6" customFormat="1" ht="12.75">
      <c r="G148" s="28"/>
    </row>
    <row r="149" s="6" customFormat="1" ht="12.75">
      <c r="G149" s="28"/>
    </row>
    <row r="150" s="6" customFormat="1" ht="12.75">
      <c r="G150" s="28"/>
    </row>
    <row r="151" s="6" customFormat="1" ht="12.75">
      <c r="G151" s="28"/>
    </row>
    <row r="152" s="6" customFormat="1" ht="12.75">
      <c r="G152" s="28"/>
    </row>
    <row r="153" s="6" customFormat="1" ht="12.75">
      <c r="G153" s="28"/>
    </row>
  </sheetData>
  <sheetProtection password="851B" sheet="1" objects="1" scenarios="1" selectLockedCells="1" selectUnlockedCells="1"/>
  <mergeCells count="6">
    <mergeCell ref="C2:J2"/>
    <mergeCell ref="C3:J3"/>
    <mergeCell ref="C4:J4"/>
    <mergeCell ref="C6:J6"/>
    <mergeCell ref="C7:J7"/>
    <mergeCell ref="C74:J74"/>
  </mergeCells>
  <printOptions/>
  <pageMargins left="0.3937007874015748" right="0.4330708661417323" top="0.31" bottom="0.35" header="0.19" footer="0.28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59"/>
  <sheetViews>
    <sheetView showGridLines="0" tabSelected="1" zoomScale="75" zoomScaleNormal="75" zoomScalePageLayoutView="0" workbookViewId="0" topLeftCell="A40">
      <selection activeCell="N49" sqref="N49:N50"/>
    </sheetView>
  </sheetViews>
  <sheetFormatPr defaultColWidth="9.140625" defaultRowHeight="12.75"/>
  <cols>
    <col min="1" max="1" width="4.57421875" style="0" customWidth="1"/>
    <col min="2" max="2" width="5.8515625" style="6" customWidth="1"/>
    <col min="3" max="3" width="10.00390625" style="6" customWidth="1"/>
    <col min="4" max="4" width="7.28125" style="6" customWidth="1"/>
    <col min="5" max="5" width="8.421875" style="6" customWidth="1"/>
    <col min="6" max="6" width="8.7109375" style="6" customWidth="1"/>
    <col min="7" max="7" width="14.421875" style="6" customWidth="1"/>
    <col min="8" max="8" width="11.140625" style="6" customWidth="1"/>
    <col min="9" max="9" width="18.8515625" style="6" customWidth="1"/>
    <col min="10" max="10" width="15.00390625" style="5" customWidth="1"/>
  </cols>
  <sheetData>
    <row r="2" spans="3:10" ht="13.5" customHeight="1">
      <c r="C2" s="84" t="s">
        <v>32</v>
      </c>
      <c r="D2" s="84"/>
      <c r="E2" s="84"/>
      <c r="F2" s="84"/>
      <c r="G2" s="84"/>
      <c r="H2" s="84"/>
      <c r="I2" s="84"/>
      <c r="J2" s="84"/>
    </row>
    <row r="3" spans="3:10" ht="13.5" customHeight="1">
      <c r="C3" s="84" t="s">
        <v>33</v>
      </c>
      <c r="D3" s="84"/>
      <c r="E3" s="84"/>
      <c r="F3" s="84"/>
      <c r="G3" s="84"/>
      <c r="H3" s="84"/>
      <c r="I3" s="84"/>
      <c r="J3" s="84"/>
    </row>
    <row r="4" spans="3:10" ht="12.75">
      <c r="C4" s="85" t="s">
        <v>13</v>
      </c>
      <c r="D4" s="85"/>
      <c r="E4" s="85"/>
      <c r="F4" s="85"/>
      <c r="G4" s="85"/>
      <c r="H4" s="85"/>
      <c r="I4" s="85"/>
      <c r="J4" s="85"/>
    </row>
    <row r="5" ht="8.25" customHeight="1"/>
    <row r="6" spans="3:10" ht="12.75">
      <c r="C6" s="85" t="s">
        <v>14</v>
      </c>
      <c r="D6" s="85"/>
      <c r="E6" s="85"/>
      <c r="F6" s="85"/>
      <c r="G6" s="85"/>
      <c r="H6" s="85"/>
      <c r="I6" s="85"/>
      <c r="J6" s="85"/>
    </row>
    <row r="7" spans="3:10" ht="12.75">
      <c r="C7" s="88" t="s">
        <v>79</v>
      </c>
      <c r="D7" s="88"/>
      <c r="E7" s="88"/>
      <c r="F7" s="88"/>
      <c r="G7" s="88"/>
      <c r="H7" s="88"/>
      <c r="I7" s="88"/>
      <c r="J7" s="88"/>
    </row>
    <row r="8" spans="3:10" ht="12.75">
      <c r="C8" s="10" t="s">
        <v>15</v>
      </c>
      <c r="D8" s="11"/>
      <c r="E8" s="11"/>
      <c r="F8" s="11"/>
      <c r="G8" s="11"/>
      <c r="H8" s="11"/>
      <c r="I8" s="11"/>
      <c r="J8" s="7"/>
    </row>
    <row r="9" spans="3:10" ht="12.75">
      <c r="C9" s="8" t="s">
        <v>31</v>
      </c>
      <c r="D9" s="12"/>
      <c r="E9" s="12"/>
      <c r="F9" s="12"/>
      <c r="G9" s="12"/>
      <c r="H9" s="12"/>
      <c r="I9" s="12"/>
      <c r="J9" s="40">
        <f>53784.93+108064.88</f>
        <v>161849.81</v>
      </c>
    </row>
    <row r="10" spans="3:10" ht="12" customHeight="1">
      <c r="C10" s="8" t="s">
        <v>36</v>
      </c>
      <c r="D10" s="12"/>
      <c r="E10" s="12"/>
      <c r="F10" s="12"/>
      <c r="G10" s="12"/>
      <c r="H10" s="12"/>
      <c r="I10" s="12"/>
      <c r="J10" s="40">
        <f>1718.67+43878.32</f>
        <v>45596.99</v>
      </c>
    </row>
    <row r="11" spans="3:10" ht="7.5" customHeight="1">
      <c r="C11" s="9"/>
      <c r="D11" s="22"/>
      <c r="E11" s="22"/>
      <c r="F11" s="22"/>
      <c r="G11" s="22"/>
      <c r="H11" s="22"/>
      <c r="I11" s="22"/>
      <c r="J11" s="25"/>
    </row>
    <row r="12" spans="3:10" ht="12.75">
      <c r="C12" s="10" t="s">
        <v>24</v>
      </c>
      <c r="D12" s="11"/>
      <c r="E12" s="11"/>
      <c r="F12" s="11"/>
      <c r="G12" s="11"/>
      <c r="H12" s="11"/>
      <c r="I12" s="11"/>
      <c r="J12" s="14">
        <f>SUM(J9:J11)</f>
        <v>207446.8</v>
      </c>
    </row>
    <row r="13" spans="3:10" ht="12.75">
      <c r="C13" s="8" t="s">
        <v>28</v>
      </c>
      <c r="D13" s="12"/>
      <c r="E13" s="12" t="s">
        <v>25</v>
      </c>
      <c r="F13" s="12"/>
      <c r="G13" s="2">
        <v>43269.49</v>
      </c>
      <c r="H13" s="2"/>
      <c r="I13" s="2"/>
      <c r="J13" s="21"/>
    </row>
    <row r="14" spans="3:10" ht="12.75">
      <c r="C14" s="8"/>
      <c r="D14" s="15"/>
      <c r="E14" s="12" t="s">
        <v>26</v>
      </c>
      <c r="F14" s="12"/>
      <c r="G14" s="16">
        <v>33901.82</v>
      </c>
      <c r="H14" s="2">
        <f>SUM(G13:G14)</f>
        <v>77171.31</v>
      </c>
      <c r="I14" s="2"/>
      <c r="J14" s="13"/>
    </row>
    <row r="15" spans="3:10" ht="12.75">
      <c r="C15" s="8"/>
      <c r="D15" s="12"/>
      <c r="E15" s="12" t="s">
        <v>27</v>
      </c>
      <c r="F15" s="12"/>
      <c r="G15" s="2"/>
      <c r="H15" s="16">
        <v>20425.27</v>
      </c>
      <c r="I15" s="2"/>
      <c r="J15" s="13">
        <f>SUM(H14:H15)</f>
        <v>97596.58</v>
      </c>
    </row>
    <row r="16" spans="3:10" ht="12.75">
      <c r="C16" s="10" t="s">
        <v>18</v>
      </c>
      <c r="D16" s="17"/>
      <c r="E16" s="17"/>
      <c r="F16" s="17"/>
      <c r="G16" s="18"/>
      <c r="H16" s="17"/>
      <c r="I16" s="17"/>
      <c r="J16" s="19">
        <f>SUM(J12:J15)</f>
        <v>305043.38</v>
      </c>
    </row>
    <row r="17" spans="3:10" ht="7.5" customHeight="1">
      <c r="C17" s="8"/>
      <c r="D17" s="12"/>
      <c r="E17" s="12"/>
      <c r="F17" s="12"/>
      <c r="G17" s="12"/>
      <c r="H17" s="12"/>
      <c r="I17" s="12"/>
      <c r="J17" s="13"/>
    </row>
    <row r="18" spans="3:10" ht="12.75">
      <c r="C18" s="10" t="s">
        <v>16</v>
      </c>
      <c r="D18" s="11"/>
      <c r="E18" s="11"/>
      <c r="F18" s="11"/>
      <c r="G18" s="11"/>
      <c r="H18" s="11"/>
      <c r="I18" s="11"/>
      <c r="J18" s="7"/>
    </row>
    <row r="19" spans="3:10" ht="7.5" customHeight="1">
      <c r="C19" s="31"/>
      <c r="D19" s="12"/>
      <c r="E19" s="12"/>
      <c r="F19" s="12"/>
      <c r="G19" s="12"/>
      <c r="H19" s="12"/>
      <c r="I19" s="12"/>
      <c r="J19" s="13"/>
    </row>
    <row r="20" spans="3:10" ht="12.75" customHeight="1">
      <c r="C20" s="8" t="s">
        <v>93</v>
      </c>
      <c r="D20" s="12"/>
      <c r="E20" s="12"/>
      <c r="F20" s="12"/>
      <c r="G20" s="12"/>
      <c r="H20" s="12"/>
      <c r="I20" s="12"/>
      <c r="J20" s="83">
        <f>10764.95+2801.32</f>
        <v>13566.27</v>
      </c>
    </row>
    <row r="21" spans="3:10" ht="12.75" customHeight="1">
      <c r="C21" s="8" t="s">
        <v>94</v>
      </c>
      <c r="D21" s="12"/>
      <c r="E21" s="12"/>
      <c r="F21" s="12"/>
      <c r="G21" s="12"/>
      <c r="H21" s="12"/>
      <c r="I21" s="12"/>
      <c r="J21" s="82">
        <v>7172.23</v>
      </c>
    </row>
    <row r="22" spans="3:10" ht="12.75" customHeight="1">
      <c r="C22" s="8" t="s">
        <v>54</v>
      </c>
      <c r="D22" s="12"/>
      <c r="E22" s="12"/>
      <c r="F22" s="12"/>
      <c r="G22" s="12"/>
      <c r="H22" s="12"/>
      <c r="I22" s="12"/>
      <c r="J22" s="82">
        <v>331.1</v>
      </c>
    </row>
    <row r="23" spans="3:10" ht="12.75" customHeight="1">
      <c r="C23" s="8" t="s">
        <v>20</v>
      </c>
      <c r="D23" s="12"/>
      <c r="E23" s="12"/>
      <c r="F23" s="12"/>
      <c r="G23" s="12"/>
      <c r="H23" s="12"/>
      <c r="I23" s="12"/>
      <c r="J23" s="82">
        <v>6850.55</v>
      </c>
    </row>
    <row r="24" spans="3:10" ht="12.75" customHeight="1">
      <c r="C24" s="8" t="s">
        <v>66</v>
      </c>
      <c r="D24" s="12"/>
      <c r="E24" s="12"/>
      <c r="F24" s="12"/>
      <c r="G24" s="12"/>
      <c r="H24" s="12"/>
      <c r="I24" s="12"/>
      <c r="J24" s="82">
        <v>58.07</v>
      </c>
    </row>
    <row r="25" spans="3:10" ht="12.75" customHeight="1">
      <c r="C25" s="8" t="s">
        <v>70</v>
      </c>
      <c r="D25" s="12"/>
      <c r="E25" s="12"/>
      <c r="F25" s="12"/>
      <c r="G25" s="12"/>
      <c r="H25" s="12"/>
      <c r="I25" s="12"/>
      <c r="J25" s="82">
        <v>371.86</v>
      </c>
    </row>
    <row r="26" spans="3:10" ht="12.75" customHeight="1">
      <c r="C26" s="8" t="s">
        <v>39</v>
      </c>
      <c r="D26" s="12"/>
      <c r="E26" s="12"/>
      <c r="F26" s="12"/>
      <c r="G26" s="12"/>
      <c r="H26" s="12"/>
      <c r="I26" s="12"/>
      <c r="J26" s="83">
        <v>10500</v>
      </c>
    </row>
    <row r="27" spans="3:10" ht="12.75" customHeight="1">
      <c r="C27" s="8" t="s">
        <v>5</v>
      </c>
      <c r="D27" s="12"/>
      <c r="E27" s="12"/>
      <c r="F27" s="12"/>
      <c r="G27" s="12"/>
      <c r="H27" s="12"/>
      <c r="I27" s="12"/>
      <c r="J27" s="82">
        <v>22718.35</v>
      </c>
    </row>
    <row r="28" spans="3:10" ht="12.75" customHeight="1">
      <c r="C28" s="8" t="s">
        <v>55</v>
      </c>
      <c r="D28" s="12"/>
      <c r="E28" s="12"/>
      <c r="F28" s="12"/>
      <c r="G28" s="12"/>
      <c r="H28" s="12"/>
      <c r="I28" s="12"/>
      <c r="J28" s="82">
        <v>2680</v>
      </c>
    </row>
    <row r="29" spans="3:10" ht="12.75" customHeight="1">
      <c r="C29" s="8" t="s">
        <v>3</v>
      </c>
      <c r="D29" s="12"/>
      <c r="E29" s="12"/>
      <c r="F29" s="12"/>
      <c r="G29" s="12"/>
      <c r="H29" s="12"/>
      <c r="I29" s="12"/>
      <c r="J29" s="83">
        <v>3738</v>
      </c>
    </row>
    <row r="30" spans="3:10" ht="12.75" customHeight="1">
      <c r="C30" s="8" t="s">
        <v>88</v>
      </c>
      <c r="D30" s="12"/>
      <c r="E30" s="12"/>
      <c r="F30" s="12"/>
      <c r="G30" s="12"/>
      <c r="H30" s="12"/>
      <c r="I30" s="12"/>
      <c r="J30" s="83">
        <v>75</v>
      </c>
    </row>
    <row r="31" spans="3:10" ht="12.75" customHeight="1">
      <c r="C31" s="8" t="s">
        <v>43</v>
      </c>
      <c r="D31" s="12"/>
      <c r="E31" s="12"/>
      <c r="F31" s="12"/>
      <c r="G31" s="12"/>
      <c r="H31" s="12"/>
      <c r="I31" s="12"/>
      <c r="J31" s="83">
        <v>1150</v>
      </c>
    </row>
    <row r="32" spans="3:10" ht="12.75" customHeight="1">
      <c r="C32" s="8" t="s">
        <v>56</v>
      </c>
      <c r="D32" s="12"/>
      <c r="E32" s="12"/>
      <c r="F32" s="12"/>
      <c r="G32" s="12"/>
      <c r="H32" s="12"/>
      <c r="I32" s="12"/>
      <c r="J32" s="83">
        <v>3046.27</v>
      </c>
    </row>
    <row r="33" spans="3:10" ht="12.75" customHeight="1">
      <c r="C33" s="8" t="s">
        <v>12</v>
      </c>
      <c r="D33" s="12"/>
      <c r="E33" s="12"/>
      <c r="F33" s="12"/>
      <c r="G33" s="12"/>
      <c r="H33" s="12"/>
      <c r="I33" s="12"/>
      <c r="J33" s="83">
        <v>510.31</v>
      </c>
    </row>
    <row r="34" spans="3:10" ht="12.75" customHeight="1">
      <c r="C34" s="8" t="s">
        <v>95</v>
      </c>
      <c r="D34" s="12"/>
      <c r="E34" s="12"/>
      <c r="F34" s="12"/>
      <c r="G34" s="12"/>
      <c r="H34" s="12"/>
      <c r="I34" s="12"/>
      <c r="J34" s="83">
        <f>7207+173</f>
        <v>7380</v>
      </c>
    </row>
    <row r="35" spans="3:10" ht="12.75" customHeight="1">
      <c r="C35" s="8" t="s">
        <v>57</v>
      </c>
      <c r="D35" s="12"/>
      <c r="E35" s="12"/>
      <c r="F35" s="12"/>
      <c r="G35" s="12"/>
      <c r="H35" s="12"/>
      <c r="I35" s="12"/>
      <c r="J35" s="83">
        <v>1405.44</v>
      </c>
    </row>
    <row r="36" spans="3:10" ht="12.75" customHeight="1">
      <c r="C36" s="8" t="s">
        <v>99</v>
      </c>
      <c r="D36" s="12"/>
      <c r="E36" s="12"/>
      <c r="F36" s="12"/>
      <c r="G36" s="12"/>
      <c r="H36" s="23"/>
      <c r="I36" s="23"/>
      <c r="J36" s="83">
        <f>1470.18+4253.62</f>
        <v>5723.8</v>
      </c>
    </row>
    <row r="37" spans="3:10" ht="12.75" customHeight="1">
      <c r="C37" s="8" t="s">
        <v>89</v>
      </c>
      <c r="D37" s="12"/>
      <c r="E37" s="12"/>
      <c r="F37" s="12"/>
      <c r="G37" s="12"/>
      <c r="H37" s="12"/>
      <c r="I37" s="12"/>
      <c r="J37" s="83">
        <v>1058</v>
      </c>
    </row>
    <row r="38" spans="3:10" ht="12.75" customHeight="1">
      <c r="C38" s="8" t="s">
        <v>60</v>
      </c>
      <c r="D38" s="12"/>
      <c r="E38" s="12"/>
      <c r="F38" s="12"/>
      <c r="G38" s="12"/>
      <c r="H38" s="12"/>
      <c r="I38" s="12"/>
      <c r="J38" s="83">
        <v>2224.77</v>
      </c>
    </row>
    <row r="39" spans="3:10" ht="12.75" customHeight="1">
      <c r="C39" s="36" t="s">
        <v>96</v>
      </c>
      <c r="D39" s="12"/>
      <c r="E39" s="12"/>
      <c r="F39" s="12"/>
      <c r="G39" s="12"/>
      <c r="H39" s="12"/>
      <c r="I39" s="12"/>
      <c r="J39" s="83">
        <f>5242.65+789.5</f>
        <v>6032.15</v>
      </c>
    </row>
    <row r="40" spans="3:10" ht="12.75" customHeight="1">
      <c r="C40" s="36" t="s">
        <v>38</v>
      </c>
      <c r="D40" s="12"/>
      <c r="E40" s="12"/>
      <c r="F40" s="12"/>
      <c r="G40" s="12"/>
      <c r="H40" s="12"/>
      <c r="I40" s="12"/>
      <c r="J40" s="83">
        <v>524.6</v>
      </c>
    </row>
    <row r="41" spans="3:10" ht="12.75" customHeight="1">
      <c r="C41" s="8" t="s">
        <v>67</v>
      </c>
      <c r="D41" s="12"/>
      <c r="E41" s="12"/>
      <c r="F41" s="12"/>
      <c r="G41" s="12"/>
      <c r="H41" s="12"/>
      <c r="I41" s="12"/>
      <c r="J41" s="83">
        <v>750</v>
      </c>
    </row>
    <row r="42" spans="3:10" ht="12.75" customHeight="1">
      <c r="C42" s="36" t="s">
        <v>68</v>
      </c>
      <c r="D42" s="12"/>
      <c r="E42" s="12"/>
      <c r="F42" s="12"/>
      <c r="G42" s="12"/>
      <c r="H42" s="12"/>
      <c r="I42" s="12"/>
      <c r="J42" s="83">
        <v>2469</v>
      </c>
    </row>
    <row r="43" spans="3:10" ht="12.75" customHeight="1">
      <c r="C43" s="36" t="s">
        <v>2</v>
      </c>
      <c r="D43" s="12"/>
      <c r="E43" s="12"/>
      <c r="F43" s="12"/>
      <c r="G43" s="12"/>
      <c r="H43" s="12"/>
      <c r="I43" s="12"/>
      <c r="J43" s="83">
        <v>4824</v>
      </c>
    </row>
    <row r="44" spans="3:10" ht="12.75" customHeight="1">
      <c r="C44" s="36" t="s">
        <v>11</v>
      </c>
      <c r="D44" s="12"/>
      <c r="E44" s="12"/>
      <c r="F44" s="12"/>
      <c r="G44" s="12"/>
      <c r="H44" s="12"/>
      <c r="I44" s="12"/>
      <c r="J44" s="83">
        <v>1140</v>
      </c>
    </row>
    <row r="45" spans="3:10" ht="12.75" customHeight="1">
      <c r="C45" s="36" t="s">
        <v>44</v>
      </c>
      <c r="D45" s="12"/>
      <c r="E45" s="12"/>
      <c r="F45" s="12"/>
      <c r="G45" s="12"/>
      <c r="H45" s="12"/>
      <c r="I45" s="12"/>
      <c r="J45" s="83">
        <v>165</v>
      </c>
    </row>
    <row r="46" spans="3:10" ht="12.75" customHeight="1">
      <c r="C46" s="8" t="s">
        <v>4</v>
      </c>
      <c r="D46" s="12"/>
      <c r="E46" s="12"/>
      <c r="F46" s="12"/>
      <c r="G46" s="12"/>
      <c r="H46" s="12"/>
      <c r="I46" s="12"/>
      <c r="J46" s="83">
        <v>3444.48</v>
      </c>
    </row>
    <row r="47" spans="3:10" ht="12.75" customHeight="1">
      <c r="C47" s="8" t="s">
        <v>10</v>
      </c>
      <c r="D47" s="12"/>
      <c r="E47" s="12"/>
      <c r="F47" s="12"/>
      <c r="G47" s="12"/>
      <c r="H47" s="12"/>
      <c r="I47" s="12"/>
      <c r="J47" s="83">
        <v>2884.07</v>
      </c>
    </row>
    <row r="48" spans="3:10" ht="12.75" customHeight="1">
      <c r="C48" s="8" t="s">
        <v>42</v>
      </c>
      <c r="D48" s="12"/>
      <c r="E48" s="12"/>
      <c r="F48" s="12"/>
      <c r="G48" s="12"/>
      <c r="H48" s="12"/>
      <c r="I48" s="12"/>
      <c r="J48" s="83">
        <v>130</v>
      </c>
    </row>
    <row r="49" spans="3:10" ht="12.75" customHeight="1">
      <c r="C49" s="8" t="s">
        <v>7</v>
      </c>
      <c r="D49" s="12"/>
      <c r="E49" s="12"/>
      <c r="F49" s="12"/>
      <c r="G49" s="12"/>
      <c r="H49" s="12"/>
      <c r="I49" s="12"/>
      <c r="J49" s="83">
        <v>760</v>
      </c>
    </row>
    <row r="50" spans="3:10" ht="12.75" customHeight="1">
      <c r="C50" s="8" t="s">
        <v>61</v>
      </c>
      <c r="D50" s="12"/>
      <c r="E50" s="12"/>
      <c r="F50" s="12"/>
      <c r="G50" s="12"/>
      <c r="H50" s="12"/>
      <c r="I50" s="12"/>
      <c r="J50" s="83">
        <v>13502.15</v>
      </c>
    </row>
    <row r="51" spans="3:10" ht="12.75" customHeight="1">
      <c r="C51" s="8" t="s">
        <v>97</v>
      </c>
      <c r="D51" s="12"/>
      <c r="E51" s="12"/>
      <c r="F51" s="12"/>
      <c r="G51" s="12"/>
      <c r="H51" s="12"/>
      <c r="I51" s="12"/>
      <c r="J51" s="83">
        <f>3005+1000</f>
        <v>4005</v>
      </c>
    </row>
    <row r="52" spans="3:10" ht="12.75" customHeight="1">
      <c r="C52" s="8" t="s">
        <v>62</v>
      </c>
      <c r="D52" s="12"/>
      <c r="E52" s="12"/>
      <c r="F52" s="12"/>
      <c r="G52" s="12"/>
      <c r="H52" s="12"/>
      <c r="I52" s="12"/>
      <c r="J52" s="83">
        <v>3092.75</v>
      </c>
    </row>
    <row r="53" spans="3:10" ht="12.75" customHeight="1">
      <c r="C53" s="8" t="s">
        <v>80</v>
      </c>
      <c r="D53" s="12"/>
      <c r="E53" s="12"/>
      <c r="F53" s="12"/>
      <c r="G53" s="12"/>
      <c r="H53" s="12"/>
      <c r="I53" s="12"/>
      <c r="J53" s="83">
        <v>6475</v>
      </c>
    </row>
    <row r="54" spans="3:10" ht="12.75" customHeight="1">
      <c r="C54" s="8" t="s">
        <v>45</v>
      </c>
      <c r="D54" s="12"/>
      <c r="E54" s="12"/>
      <c r="F54" s="12"/>
      <c r="G54" s="12"/>
      <c r="H54" s="12"/>
      <c r="I54" s="12"/>
      <c r="J54" s="83">
        <v>100</v>
      </c>
    </row>
    <row r="55" spans="3:10" ht="12.75" customHeight="1">
      <c r="C55" s="8" t="s">
        <v>63</v>
      </c>
      <c r="D55" s="12"/>
      <c r="E55" s="12"/>
      <c r="F55" s="12"/>
      <c r="G55" s="12"/>
      <c r="H55" s="12"/>
      <c r="I55" s="12"/>
      <c r="J55" s="83">
        <v>1097.6</v>
      </c>
    </row>
    <row r="56" spans="3:10" ht="12.75" customHeight="1">
      <c r="C56" s="8" t="s">
        <v>49</v>
      </c>
      <c r="D56" s="12"/>
      <c r="E56" s="12"/>
      <c r="F56" s="12"/>
      <c r="G56" s="12"/>
      <c r="H56" s="12"/>
      <c r="I56" s="12"/>
      <c r="J56" s="83">
        <v>600</v>
      </c>
    </row>
    <row r="57" spans="3:10" ht="12.75" customHeight="1">
      <c r="C57" s="8" t="s">
        <v>91</v>
      </c>
      <c r="D57" s="12"/>
      <c r="E57" s="12"/>
      <c r="F57" s="12"/>
      <c r="G57" s="12"/>
      <c r="H57" s="12"/>
      <c r="I57" s="12"/>
      <c r="J57" s="83">
        <v>11382.1</v>
      </c>
    </row>
    <row r="58" spans="3:10" ht="12.75" customHeight="1">
      <c r="C58" s="8" t="s">
        <v>86</v>
      </c>
      <c r="D58" s="12"/>
      <c r="E58" s="12"/>
      <c r="F58" s="12"/>
      <c r="G58" s="12"/>
      <c r="H58" s="12"/>
      <c r="I58" s="12"/>
      <c r="J58" s="83">
        <v>3792</v>
      </c>
    </row>
    <row r="59" spans="3:10" ht="12.75" customHeight="1">
      <c r="C59" s="8" t="s">
        <v>83</v>
      </c>
      <c r="D59" s="12"/>
      <c r="E59" s="12"/>
      <c r="F59" s="12"/>
      <c r="G59" s="12"/>
      <c r="H59" s="12"/>
      <c r="I59" s="12"/>
      <c r="J59" s="83">
        <v>720</v>
      </c>
    </row>
    <row r="60" spans="3:10" ht="12.75" customHeight="1">
      <c r="C60" s="8" t="s">
        <v>90</v>
      </c>
      <c r="D60" s="12"/>
      <c r="E60" s="12"/>
      <c r="F60" s="12"/>
      <c r="G60" s="12"/>
      <c r="H60" s="12"/>
      <c r="I60" s="12"/>
      <c r="J60" s="83">
        <v>565</v>
      </c>
    </row>
    <row r="61" spans="3:10" ht="12.75" customHeight="1">
      <c r="C61" s="8" t="s">
        <v>69</v>
      </c>
      <c r="D61" s="12"/>
      <c r="E61" s="12"/>
      <c r="F61" s="12"/>
      <c r="G61" s="12"/>
      <c r="H61" s="12"/>
      <c r="I61" s="12"/>
      <c r="J61" s="83">
        <v>820</v>
      </c>
    </row>
    <row r="62" spans="3:10" ht="12.75" customHeight="1">
      <c r="C62" s="8" t="s">
        <v>65</v>
      </c>
      <c r="D62" s="12"/>
      <c r="E62" s="12"/>
      <c r="F62" s="12"/>
      <c r="G62" s="12"/>
      <c r="H62" s="12"/>
      <c r="I62" s="12"/>
      <c r="J62" s="83">
        <v>3097.99</v>
      </c>
    </row>
    <row r="63" spans="3:10" ht="12.75" customHeight="1">
      <c r="C63" s="8" t="s">
        <v>1</v>
      </c>
      <c r="D63" s="12"/>
      <c r="E63" s="12"/>
      <c r="F63" s="12"/>
      <c r="G63" s="12"/>
      <c r="H63" s="12"/>
      <c r="I63" s="12"/>
      <c r="J63" s="83">
        <v>2174</v>
      </c>
    </row>
    <row r="64" spans="3:10" ht="12.75" customHeight="1">
      <c r="C64" s="8" t="s">
        <v>46</v>
      </c>
      <c r="D64" s="12"/>
      <c r="E64" s="12"/>
      <c r="F64" s="12"/>
      <c r="G64" s="12"/>
      <c r="H64" s="12"/>
      <c r="I64" s="12"/>
      <c r="J64" s="83">
        <v>500</v>
      </c>
    </row>
    <row r="65" spans="3:10" ht="12.75" customHeight="1">
      <c r="C65" s="8" t="s">
        <v>47</v>
      </c>
      <c r="D65" s="12"/>
      <c r="E65" s="12"/>
      <c r="F65" s="12"/>
      <c r="G65" s="12"/>
      <c r="H65" s="12"/>
      <c r="I65" s="12"/>
      <c r="J65" s="83">
        <v>1006.5</v>
      </c>
    </row>
    <row r="66" spans="3:10" ht="12.75" customHeight="1">
      <c r="C66" s="8" t="s">
        <v>92</v>
      </c>
      <c r="D66" s="12"/>
      <c r="E66" s="12"/>
      <c r="F66" s="12"/>
      <c r="G66" s="12"/>
      <c r="H66" s="12"/>
      <c r="I66" s="12"/>
      <c r="J66" s="83">
        <v>27201</v>
      </c>
    </row>
    <row r="67" spans="3:10" ht="12.75" customHeight="1">
      <c r="C67" s="8" t="s">
        <v>84</v>
      </c>
      <c r="D67" s="12"/>
      <c r="E67" s="12"/>
      <c r="F67" s="12"/>
      <c r="G67" s="12"/>
      <c r="H67" s="12"/>
      <c r="I67" s="12"/>
      <c r="J67" s="82">
        <v>2581.67</v>
      </c>
    </row>
    <row r="68" spans="3:10" ht="12.75" customHeight="1">
      <c r="C68" s="8" t="s">
        <v>35</v>
      </c>
      <c r="D68" s="12"/>
      <c r="E68" s="12"/>
      <c r="F68" s="12"/>
      <c r="G68" s="12"/>
      <c r="H68" s="12"/>
      <c r="I68" s="12"/>
      <c r="J68" s="83">
        <v>1050</v>
      </c>
    </row>
    <row r="69" spans="3:10" ht="12.75" customHeight="1">
      <c r="C69" s="8" t="s">
        <v>81</v>
      </c>
      <c r="D69" s="12"/>
      <c r="E69" s="12"/>
      <c r="F69" s="12"/>
      <c r="G69" s="12"/>
      <c r="H69" s="12"/>
      <c r="I69" s="12"/>
      <c r="J69" s="83">
        <v>4347.95</v>
      </c>
    </row>
    <row r="70" spans="3:10" ht="12.75" customHeight="1">
      <c r="C70" s="8" t="s">
        <v>72</v>
      </c>
      <c r="D70" s="12"/>
      <c r="E70" s="12"/>
      <c r="F70" s="12"/>
      <c r="G70" s="12"/>
      <c r="H70" s="12"/>
      <c r="I70" s="12"/>
      <c r="J70" s="83">
        <v>17.62</v>
      </c>
    </row>
    <row r="71" spans="3:10" ht="12.75" customHeight="1">
      <c r="C71" s="8" t="s">
        <v>50</v>
      </c>
      <c r="D71" s="12"/>
      <c r="E71" s="12"/>
      <c r="F71" s="12"/>
      <c r="G71" s="12"/>
      <c r="H71" s="12"/>
      <c r="I71" s="12"/>
      <c r="J71" s="83">
        <v>597.27</v>
      </c>
    </row>
    <row r="72" spans="3:10" ht="12.75" customHeight="1">
      <c r="C72" s="8" t="s">
        <v>98</v>
      </c>
      <c r="D72" s="12"/>
      <c r="E72" s="12"/>
      <c r="F72" s="12"/>
      <c r="G72" s="12"/>
      <c r="H72" s="12"/>
      <c r="I72" s="12"/>
      <c r="J72" s="83">
        <f>110+68</f>
        <v>178</v>
      </c>
    </row>
    <row r="73" spans="3:10" ht="12.75" customHeight="1">
      <c r="C73" s="8" t="s">
        <v>17</v>
      </c>
      <c r="D73" s="12"/>
      <c r="E73" s="12"/>
      <c r="F73" s="12"/>
      <c r="G73" s="12"/>
      <c r="H73" s="2"/>
      <c r="I73" s="2"/>
      <c r="J73" s="82">
        <v>453.9</v>
      </c>
    </row>
    <row r="74" spans="3:10" ht="12.75" customHeight="1">
      <c r="C74" s="9"/>
      <c r="D74" s="22"/>
      <c r="E74" s="22"/>
      <c r="F74" s="22"/>
      <c r="G74" s="22"/>
      <c r="H74" s="22"/>
      <c r="I74" s="22"/>
      <c r="J74" s="25"/>
    </row>
    <row r="75" spans="3:10" ht="12.75" customHeight="1">
      <c r="C75" s="20" t="s">
        <v>19</v>
      </c>
      <c r="D75" s="22"/>
      <c r="E75" s="22"/>
      <c r="F75" s="22"/>
      <c r="G75" s="22"/>
      <c r="H75" s="22"/>
      <c r="I75" s="22"/>
      <c r="J75" s="26">
        <f>SUM(J20:J74)</f>
        <v>203040.82</v>
      </c>
    </row>
    <row r="76" spans="3:10" ht="12.75" customHeight="1">
      <c r="C76" s="8" t="s">
        <v>29</v>
      </c>
      <c r="D76" s="12"/>
      <c r="E76" s="12" t="s">
        <v>25</v>
      </c>
      <c r="F76" s="12"/>
      <c r="G76" s="65">
        <v>8348.55</v>
      </c>
      <c r="H76" s="64"/>
      <c r="I76" s="5"/>
      <c r="J76" s="21"/>
    </row>
    <row r="77" spans="3:10" ht="12.75" customHeight="1">
      <c r="C77" s="8"/>
      <c r="D77" s="12"/>
      <c r="E77" s="12" t="s">
        <v>26</v>
      </c>
      <c r="F77" s="12"/>
      <c r="G77" s="66">
        <v>68846.16</v>
      </c>
      <c r="H77" s="64">
        <f>SUM(G76:G77)</f>
        <v>77194.71</v>
      </c>
      <c r="I77" s="5"/>
      <c r="J77" s="13"/>
    </row>
    <row r="78" spans="3:10" ht="12.75" customHeight="1">
      <c r="C78" s="8"/>
      <c r="D78" s="12"/>
      <c r="E78" s="12" t="s">
        <v>27</v>
      </c>
      <c r="F78" s="12"/>
      <c r="G78" s="65"/>
      <c r="H78" s="66">
        <v>24807.85</v>
      </c>
      <c r="I78" s="2"/>
      <c r="J78" s="13">
        <f>SUM(H77:H78)</f>
        <v>102002.56</v>
      </c>
    </row>
    <row r="79" spans="3:10" ht="12.75" customHeight="1">
      <c r="C79" s="10" t="s">
        <v>18</v>
      </c>
      <c r="D79" s="11"/>
      <c r="E79" s="11"/>
      <c r="F79" s="11"/>
      <c r="G79" s="11"/>
      <c r="H79" s="11"/>
      <c r="I79" s="11"/>
      <c r="J79" s="19">
        <f>SUM(J75:J78)</f>
        <v>305043.38</v>
      </c>
    </row>
    <row r="80" spans="3:10" ht="12.75" customHeight="1">
      <c r="C80" s="87" t="s">
        <v>73</v>
      </c>
      <c r="D80" s="87"/>
      <c r="E80" s="87"/>
      <c r="F80" s="87"/>
      <c r="G80" s="87"/>
      <c r="H80" s="87"/>
      <c r="I80" s="87"/>
      <c r="J80" s="87"/>
    </row>
    <row r="81" ht="12.75" customHeight="1">
      <c r="J81" s="4">
        <f>+J16-J79</f>
        <v>0</v>
      </c>
    </row>
    <row r="83" spans="2:9" ht="12.75">
      <c r="B83" s="6" t="s">
        <v>34</v>
      </c>
      <c r="F83" s="6" t="s">
        <v>0</v>
      </c>
      <c r="I83" s="5" t="s">
        <v>8</v>
      </c>
    </row>
    <row r="84" spans="2:9" ht="12.75">
      <c r="B84" s="6" t="s">
        <v>23</v>
      </c>
      <c r="F84" s="6" t="s">
        <v>30</v>
      </c>
      <c r="I84" s="5" t="s">
        <v>9</v>
      </c>
    </row>
    <row r="85" ht="12.75">
      <c r="I85" s="5" t="s">
        <v>21</v>
      </c>
    </row>
    <row r="86" ht="12.75">
      <c r="I86" s="5" t="s">
        <v>22</v>
      </c>
    </row>
    <row r="88" spans="3:9" ht="12.75">
      <c r="C88" s="1"/>
      <c r="D88" s="1"/>
      <c r="E88" s="1"/>
      <c r="F88" s="1"/>
      <c r="G88" s="1"/>
      <c r="H88" s="32"/>
      <c r="I88" s="32"/>
    </row>
    <row r="89" spans="3:10" ht="12.75">
      <c r="C89" s="1"/>
      <c r="D89" s="1"/>
      <c r="E89" s="1"/>
      <c r="F89" s="1"/>
      <c r="G89" s="1"/>
      <c r="H89" s="1"/>
      <c r="I89" s="1"/>
      <c r="J89" s="4"/>
    </row>
    <row r="91" spans="3:9" ht="12.75">
      <c r="C91" s="12"/>
      <c r="D91" s="12"/>
      <c r="E91" s="12"/>
      <c r="F91" s="12"/>
      <c r="G91" s="12"/>
      <c r="H91" s="12"/>
      <c r="I91" s="12"/>
    </row>
    <row r="95" spans="5:9" ht="12.75">
      <c r="E95" s="28"/>
      <c r="F95" s="28"/>
      <c r="G95" s="28"/>
      <c r="H95" s="28"/>
      <c r="I95" s="28"/>
    </row>
    <row r="96" spans="5:9" ht="12.75">
      <c r="E96" s="28"/>
      <c r="F96" s="28"/>
      <c r="G96" s="28"/>
      <c r="H96" s="28"/>
      <c r="I96" s="28"/>
    </row>
    <row r="97" spans="5:10" ht="12.75">
      <c r="E97" s="28"/>
      <c r="F97" s="28"/>
      <c r="G97" s="28"/>
      <c r="H97" s="28"/>
      <c r="I97" s="28"/>
      <c r="J97" s="33"/>
    </row>
    <row r="98" spans="5:10" ht="12.75">
      <c r="E98" s="28"/>
      <c r="F98" s="28"/>
      <c r="G98" s="28"/>
      <c r="H98" s="28"/>
      <c r="I98" s="28"/>
      <c r="J98" s="33"/>
    </row>
    <row r="99" spans="7:10" ht="12.75">
      <c r="G99" s="28"/>
      <c r="H99" s="28"/>
      <c r="I99" s="28"/>
      <c r="J99" s="33"/>
    </row>
    <row r="100" spans="7:10" ht="12.75">
      <c r="G100" s="28"/>
      <c r="H100" s="28"/>
      <c r="I100" s="28"/>
      <c r="J100" s="33"/>
    </row>
    <row r="101" spans="7:10" ht="12.75">
      <c r="G101" s="28"/>
      <c r="H101" s="28"/>
      <c r="I101" s="28"/>
      <c r="J101" s="33"/>
    </row>
    <row r="102" spans="7:10" ht="12.75">
      <c r="G102" s="28"/>
      <c r="H102" s="28"/>
      <c r="I102" s="28"/>
      <c r="J102" s="37"/>
    </row>
    <row r="103" spans="7:10" ht="12.75">
      <c r="G103" s="28"/>
      <c r="H103" s="28"/>
      <c r="I103" s="28"/>
      <c r="J103" s="37"/>
    </row>
    <row r="104" spans="7:10" ht="12.75">
      <c r="G104" s="28"/>
      <c r="H104" s="28"/>
      <c r="I104" s="28"/>
      <c r="J104" s="37"/>
    </row>
    <row r="105" spans="7:10" ht="12.75">
      <c r="G105" s="28"/>
      <c r="H105" s="28"/>
      <c r="I105" s="28"/>
      <c r="J105" s="37"/>
    </row>
    <row r="106" spans="7:10" ht="12.75">
      <c r="G106" s="28"/>
      <c r="H106" s="28"/>
      <c r="I106" s="28"/>
      <c r="J106" s="37"/>
    </row>
    <row r="107" spans="7:9" ht="12.75">
      <c r="G107" s="28"/>
      <c r="H107" s="28"/>
      <c r="I107" s="28"/>
    </row>
    <row r="108" spans="7:10" ht="12.75">
      <c r="G108" s="28"/>
      <c r="H108" s="28"/>
      <c r="I108" s="28"/>
      <c r="J108" s="37"/>
    </row>
    <row r="109" spans="7:10" ht="12.75">
      <c r="G109" s="28"/>
      <c r="H109" s="28"/>
      <c r="I109" s="28"/>
      <c r="J109" s="33"/>
    </row>
    <row r="110" spans="7:9" ht="12.75">
      <c r="G110" s="28"/>
      <c r="H110" s="28"/>
      <c r="I110" s="28"/>
    </row>
    <row r="111" spans="7:9" ht="12.75">
      <c r="G111" s="28"/>
      <c r="H111" s="28"/>
      <c r="I111" s="28"/>
    </row>
    <row r="112" spans="2:10" s="30" customFormat="1" ht="12.75">
      <c r="B112" s="6"/>
      <c r="C112" s="6"/>
      <c r="D112" s="6"/>
      <c r="E112" s="6"/>
      <c r="F112" s="6"/>
      <c r="G112" s="28"/>
      <c r="H112" s="28"/>
      <c r="I112" s="28"/>
      <c r="J112" s="5"/>
    </row>
    <row r="113" spans="2:10" s="30" customFormat="1" ht="12.75">
      <c r="B113" s="6"/>
      <c r="C113" s="6"/>
      <c r="D113" s="6"/>
      <c r="E113" s="6"/>
      <c r="F113" s="6"/>
      <c r="G113" s="28"/>
      <c r="H113" s="28"/>
      <c r="I113" s="28"/>
      <c r="J113" s="5"/>
    </row>
    <row r="114" spans="2:10" s="30" customFormat="1" ht="12.75">
      <c r="B114" s="6"/>
      <c r="C114" s="6"/>
      <c r="D114" s="6"/>
      <c r="E114" s="6"/>
      <c r="F114" s="6"/>
      <c r="G114" s="28"/>
      <c r="H114" s="28"/>
      <c r="I114" s="28"/>
      <c r="J114" s="5"/>
    </row>
    <row r="115" spans="2:10" s="30" customFormat="1" ht="12.75">
      <c r="B115" s="6"/>
      <c r="C115" s="6"/>
      <c r="D115" s="6"/>
      <c r="E115" s="6"/>
      <c r="F115" s="6"/>
      <c r="G115" s="28"/>
      <c r="H115" s="28"/>
      <c r="I115" s="28"/>
      <c r="J115" s="5"/>
    </row>
    <row r="116" spans="2:10" s="30" customFormat="1" ht="12.75">
      <c r="B116" s="6"/>
      <c r="C116" s="6"/>
      <c r="D116" s="6"/>
      <c r="E116" s="6"/>
      <c r="F116" s="6"/>
      <c r="G116" s="28"/>
      <c r="H116" s="28"/>
      <c r="I116" s="28"/>
      <c r="J116" s="5"/>
    </row>
    <row r="117" spans="2:10" s="30" customFormat="1" ht="12.75">
      <c r="B117" s="6"/>
      <c r="C117" s="6"/>
      <c r="D117" s="6"/>
      <c r="E117" s="6"/>
      <c r="F117" s="6"/>
      <c r="G117" s="28"/>
      <c r="H117" s="28"/>
      <c r="I117" s="28"/>
      <c r="J117" s="5"/>
    </row>
    <row r="118" spans="2:10" s="30" customFormat="1" ht="12.75">
      <c r="B118" s="6"/>
      <c r="C118" s="6"/>
      <c r="D118" s="6"/>
      <c r="E118" s="6"/>
      <c r="F118" s="6"/>
      <c r="G118" s="28"/>
      <c r="H118" s="28"/>
      <c r="I118" s="28"/>
      <c r="J118" s="5"/>
    </row>
    <row r="119" spans="2:10" s="30" customFormat="1" ht="12.75">
      <c r="B119" s="6"/>
      <c r="C119" s="6"/>
      <c r="D119" s="6"/>
      <c r="E119" s="6"/>
      <c r="F119" s="6"/>
      <c r="G119" s="28"/>
      <c r="H119" s="28"/>
      <c r="I119" s="28"/>
      <c r="J119" s="5"/>
    </row>
    <row r="120" spans="2:10" s="30" customFormat="1" ht="12.75">
      <c r="B120" s="6"/>
      <c r="C120" s="6"/>
      <c r="D120" s="6"/>
      <c r="E120" s="6"/>
      <c r="F120" s="6"/>
      <c r="G120" s="28"/>
      <c r="H120" s="6"/>
      <c r="I120" s="6"/>
      <c r="J120" s="5"/>
    </row>
    <row r="121" spans="2:10" s="30" customFormat="1" ht="12.75">
      <c r="B121" s="6"/>
      <c r="C121" s="6"/>
      <c r="D121" s="6"/>
      <c r="E121" s="6"/>
      <c r="F121" s="6"/>
      <c r="G121" s="28"/>
      <c r="H121" s="6"/>
      <c r="I121" s="6"/>
      <c r="J121" s="5"/>
    </row>
    <row r="122" spans="2:10" s="30" customFormat="1" ht="12.75">
      <c r="B122" s="6"/>
      <c r="C122" s="6"/>
      <c r="D122" s="6"/>
      <c r="E122" s="6"/>
      <c r="F122" s="6"/>
      <c r="G122" s="28"/>
      <c r="H122" s="6"/>
      <c r="I122" s="6"/>
      <c r="J122" s="5"/>
    </row>
    <row r="123" spans="2:10" s="30" customFormat="1" ht="12.75">
      <c r="B123" s="6"/>
      <c r="C123" s="6"/>
      <c r="D123" s="6"/>
      <c r="E123" s="6"/>
      <c r="F123" s="6"/>
      <c r="G123" s="28"/>
      <c r="H123" s="6"/>
      <c r="I123" s="6"/>
      <c r="J123" s="5"/>
    </row>
    <row r="124" spans="2:10" s="30" customFormat="1" ht="12.75">
      <c r="B124" s="6"/>
      <c r="C124" s="6"/>
      <c r="D124" s="6"/>
      <c r="E124" s="6"/>
      <c r="F124" s="6"/>
      <c r="G124" s="28"/>
      <c r="H124" s="6"/>
      <c r="I124" s="6"/>
      <c r="J124" s="5"/>
    </row>
    <row r="125" spans="2:10" s="30" customFormat="1" ht="12.75">
      <c r="B125" s="6"/>
      <c r="C125" s="6"/>
      <c r="D125" s="6"/>
      <c r="E125" s="6"/>
      <c r="F125" s="6"/>
      <c r="G125" s="28"/>
      <c r="H125" s="6"/>
      <c r="I125" s="6"/>
      <c r="J125" s="5"/>
    </row>
    <row r="126" spans="2:10" s="30" customFormat="1" ht="12.75">
      <c r="B126" s="6"/>
      <c r="C126" s="6"/>
      <c r="D126" s="6"/>
      <c r="E126" s="6"/>
      <c r="F126" s="6"/>
      <c r="G126" s="28"/>
      <c r="H126" s="6"/>
      <c r="I126" s="6"/>
      <c r="J126" s="5"/>
    </row>
    <row r="127" spans="2:10" s="30" customFormat="1" ht="12.75">
      <c r="B127" s="6"/>
      <c r="C127" s="6"/>
      <c r="D127" s="6"/>
      <c r="E127" s="6"/>
      <c r="F127" s="6"/>
      <c r="G127" s="28"/>
      <c r="H127" s="6"/>
      <c r="I127" s="6"/>
      <c r="J127" s="5"/>
    </row>
    <row r="128" spans="7:10" s="6" customFormat="1" ht="12.75">
      <c r="G128" s="28"/>
      <c r="J128" s="5"/>
    </row>
    <row r="129" spans="7:10" s="6" customFormat="1" ht="12.75">
      <c r="G129" s="28"/>
      <c r="J129" s="5"/>
    </row>
    <row r="130" spans="7:10" s="6" customFormat="1" ht="12.75">
      <c r="G130" s="28"/>
      <c r="J130" s="5"/>
    </row>
    <row r="131" spans="7:10" s="6" customFormat="1" ht="12.75">
      <c r="G131" s="28"/>
      <c r="J131" s="5"/>
    </row>
    <row r="132" spans="7:10" s="6" customFormat="1" ht="12.75">
      <c r="G132" s="28"/>
      <c r="J132" s="5"/>
    </row>
    <row r="133" spans="7:10" s="6" customFormat="1" ht="12.75">
      <c r="G133" s="28"/>
      <c r="J133" s="5"/>
    </row>
    <row r="134" spans="7:10" s="6" customFormat="1" ht="12.75">
      <c r="G134" s="28"/>
      <c r="J134" s="5"/>
    </row>
    <row r="135" spans="7:10" s="6" customFormat="1" ht="12.75">
      <c r="G135" s="28"/>
      <c r="J135" s="5"/>
    </row>
    <row r="136" spans="7:10" s="6" customFormat="1" ht="12.75">
      <c r="G136" s="28"/>
      <c r="J136" s="5"/>
    </row>
    <row r="137" spans="7:10" s="6" customFormat="1" ht="12.75">
      <c r="G137" s="28"/>
      <c r="J137" s="5"/>
    </row>
    <row r="138" spans="7:10" s="6" customFormat="1" ht="12.75">
      <c r="G138" s="28"/>
      <c r="J138" s="5"/>
    </row>
    <row r="139" spans="7:10" s="6" customFormat="1" ht="12.75">
      <c r="G139" s="28"/>
      <c r="J139" s="5"/>
    </row>
    <row r="140" spans="7:10" s="6" customFormat="1" ht="12.75">
      <c r="G140" s="28"/>
      <c r="J140" s="5"/>
    </row>
    <row r="141" spans="7:10" s="6" customFormat="1" ht="12.75">
      <c r="G141" s="28"/>
      <c r="J141" s="5"/>
    </row>
    <row r="142" spans="7:10" s="6" customFormat="1" ht="12.75">
      <c r="G142" s="28"/>
      <c r="J142" s="5"/>
    </row>
    <row r="143" spans="7:10" s="6" customFormat="1" ht="12.75">
      <c r="G143" s="28"/>
      <c r="J143" s="5"/>
    </row>
    <row r="144" spans="7:10" s="6" customFormat="1" ht="12.75">
      <c r="G144" s="28"/>
      <c r="J144" s="5"/>
    </row>
    <row r="145" spans="7:10" s="6" customFormat="1" ht="12.75">
      <c r="G145" s="28"/>
      <c r="J145" s="5"/>
    </row>
    <row r="146" spans="7:10" s="6" customFormat="1" ht="12.75">
      <c r="G146" s="28"/>
      <c r="J146" s="5"/>
    </row>
    <row r="147" spans="7:10" s="6" customFormat="1" ht="12.75">
      <c r="G147" s="28"/>
      <c r="J147" s="5"/>
    </row>
    <row r="148" spans="7:10" s="6" customFormat="1" ht="12.75">
      <c r="G148" s="28"/>
      <c r="J148" s="5"/>
    </row>
    <row r="149" spans="7:10" s="6" customFormat="1" ht="12.75">
      <c r="G149" s="28"/>
      <c r="J149" s="5"/>
    </row>
    <row r="150" spans="7:10" s="6" customFormat="1" ht="12.75">
      <c r="G150" s="28"/>
      <c r="J150" s="5"/>
    </row>
    <row r="151" spans="7:10" s="6" customFormat="1" ht="12.75">
      <c r="G151" s="28"/>
      <c r="J151" s="5"/>
    </row>
    <row r="152" spans="7:10" s="6" customFormat="1" ht="12.75">
      <c r="G152" s="28"/>
      <c r="J152" s="5"/>
    </row>
    <row r="153" spans="7:10" s="6" customFormat="1" ht="12.75">
      <c r="G153" s="28"/>
      <c r="J153" s="5"/>
    </row>
    <row r="154" spans="7:10" s="6" customFormat="1" ht="12.75">
      <c r="G154" s="28"/>
      <c r="J154" s="5"/>
    </row>
    <row r="155" spans="7:10" s="6" customFormat="1" ht="12.75">
      <c r="G155" s="28"/>
      <c r="J155" s="5"/>
    </row>
    <row r="156" spans="7:10" s="6" customFormat="1" ht="12.75">
      <c r="G156" s="28"/>
      <c r="J156" s="5"/>
    </row>
    <row r="157" spans="7:10" s="6" customFormat="1" ht="12.75">
      <c r="G157" s="28"/>
      <c r="J157" s="5"/>
    </row>
    <row r="158" spans="7:10" s="6" customFormat="1" ht="12.75">
      <c r="G158" s="28"/>
      <c r="J158" s="5"/>
    </row>
    <row r="159" spans="7:10" s="6" customFormat="1" ht="12.75">
      <c r="G159" s="28"/>
      <c r="J159" s="5"/>
    </row>
  </sheetData>
  <sheetProtection password="851B" sheet="1" objects="1" scenarios="1" selectLockedCells="1" selectUnlockedCells="1"/>
  <mergeCells count="6">
    <mergeCell ref="C2:J2"/>
    <mergeCell ref="C3:J3"/>
    <mergeCell ref="C4:J4"/>
    <mergeCell ref="C6:J6"/>
    <mergeCell ref="C7:J7"/>
    <mergeCell ref="C80:J80"/>
  </mergeCells>
  <printOptions/>
  <pageMargins left="0.3937007874015748" right="0.4330708661417323" top="0.31" bottom="0.35" header="0.19" footer="0.28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sindectal</cp:lastModifiedBy>
  <cp:lastPrinted>2012-01-19T21:05:19Z</cp:lastPrinted>
  <dcterms:created xsi:type="dcterms:W3CDTF">2001-05-09T09:18:23Z</dcterms:created>
  <dcterms:modified xsi:type="dcterms:W3CDTF">2012-01-20T18:23:26Z</dcterms:modified>
  <cp:category/>
  <cp:version/>
  <cp:contentType/>
  <cp:contentStatus/>
</cp:coreProperties>
</file>